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https://d.docs.live.net/54ac502b05ccc828/HwAPC/HwAPC_Finance/HwAPC_Finance_20_21/Accounts 2020-21/"/>
    </mc:Choice>
  </mc:AlternateContent>
  <xr:revisionPtr revIDLastSave="0" documentId="8_{D379FEDD-6F4B-426D-B6CD-B5AD719116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udget &amp; Actual" sheetId="16" r:id="rId1"/>
    <sheet name="Current Account Payments" sheetId="1" r:id="rId2"/>
    <sheet name="Current Account Receipts" sheetId="3" r:id="rId3"/>
    <sheet name="Current Account Balance Sheet" sheetId="2" r:id="rId4"/>
    <sheet name="Reserve Account Payments" sheetId="5" r:id="rId5"/>
    <sheet name="Sheet1" sheetId="17" r:id="rId6"/>
    <sheet name="Reserve Account Receipts" sheetId="6" r:id="rId7"/>
    <sheet name="Reserve Account Balance Sheet" sheetId="7" r:id="rId8"/>
    <sheet name="&gt;£100" sheetId="10" r:id="rId9"/>
  </sheets>
  <definedNames>
    <definedName name="_xlnm.Print_Area" localSheetId="8">'&gt;£100'!$A$1:$C$31</definedName>
    <definedName name="_xlnm.Print_Area" localSheetId="3">'Current Account Balance Sheet'!$A$1:$B$12</definedName>
    <definedName name="_xlnm.Print_Area" localSheetId="1">'Current Account Payments'!$A$1:$P$57</definedName>
    <definedName name="_xlnm.Print_Area" localSheetId="2">'Current Account Receipts'!$A$1:$K$18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C12" i="16"/>
  <c r="C47" i="16"/>
  <c r="L10" i="1"/>
  <c r="L12" i="1"/>
  <c r="L17" i="1"/>
  <c r="L19" i="1"/>
  <c r="L22" i="1"/>
  <c r="L23" i="1"/>
  <c r="L26" i="1"/>
  <c r="L31" i="1"/>
  <c r="L47" i="1"/>
  <c r="C26" i="16"/>
  <c r="M10" i="1"/>
  <c r="M12" i="1"/>
  <c r="M19" i="1"/>
  <c r="M47" i="1"/>
  <c r="C28" i="16"/>
  <c r="C56" i="16"/>
  <c r="O16" i="1"/>
  <c r="C44" i="16"/>
  <c r="K43" i="1"/>
  <c r="K36" i="1"/>
  <c r="K31" i="1"/>
  <c r="N17" i="1"/>
  <c r="N47" i="1"/>
  <c r="P47" i="1"/>
  <c r="C52" i="16"/>
  <c r="C54" i="16"/>
  <c r="K17" i="1"/>
  <c r="C45" i="16"/>
  <c r="B4" i="16"/>
  <c r="C9" i="16"/>
  <c r="C10" i="16"/>
  <c r="K26" i="1"/>
  <c r="K22" i="1"/>
  <c r="K23" i="1"/>
  <c r="J47" i="1"/>
  <c r="C22" i="16"/>
  <c r="I47" i="1"/>
  <c r="C21" i="16"/>
  <c r="H47" i="1"/>
  <c r="G47" i="1"/>
  <c r="G7" i="3"/>
  <c r="C31" i="16"/>
  <c r="C39" i="16"/>
  <c r="C38" i="16"/>
  <c r="C34" i="16"/>
  <c r="C32" i="16"/>
  <c r="C27" i="16"/>
  <c r="B54" i="16"/>
  <c r="B49" i="16"/>
  <c r="B40" i="16"/>
  <c r="B22" i="16"/>
  <c r="B21" i="16"/>
  <c r="B23" i="16"/>
  <c r="B58" i="16"/>
  <c r="K14" i="3"/>
  <c r="J14" i="3"/>
  <c r="G14" i="3"/>
  <c r="H14" i="3"/>
  <c r="I14" i="3"/>
  <c r="E14" i="3"/>
  <c r="B3" i="2"/>
  <c r="E13" i="3"/>
  <c r="B4" i="2"/>
  <c r="B3" i="7"/>
  <c r="F17" i="1"/>
  <c r="F19" i="1"/>
  <c r="O47" i="1"/>
  <c r="C49" i="16"/>
  <c r="K15" i="1"/>
  <c r="K19" i="1"/>
  <c r="K12" i="1"/>
  <c r="K10" i="1"/>
  <c r="D16" i="6"/>
  <c r="D18" i="6"/>
  <c r="B5" i="7"/>
  <c r="C17" i="16"/>
  <c r="B4" i="7"/>
  <c r="B6" i="7"/>
  <c r="D13" i="16"/>
  <c r="D17" i="16"/>
  <c r="C62" i="16"/>
  <c r="F47" i="1"/>
  <c r="B11" i="16"/>
  <c r="B17" i="16"/>
  <c r="C40" i="16"/>
  <c r="K47" i="1"/>
  <c r="C23" i="16"/>
  <c r="C58" i="16"/>
  <c r="C61" i="16"/>
  <c r="K48" i="1"/>
  <c r="K49" i="1"/>
  <c r="E48" i="1"/>
  <c r="E58" i="1"/>
  <c r="E50" i="1"/>
  <c r="B5" i="2"/>
  <c r="B6" i="2"/>
  <c r="B1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</author>
  </authors>
  <commentList>
    <comment ref="C5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Jen:</t>
        </r>
        <r>
          <rPr>
            <sz val="9"/>
            <color indexed="81"/>
            <rFont val="Tahoma"/>
            <family val="2"/>
          </rPr>
          <t xml:space="preserve">
There shouldn't be one!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</author>
  </authors>
  <commentList>
    <comment ref="G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Jen:</t>
        </r>
        <r>
          <rPr>
            <sz val="9"/>
            <color indexed="81"/>
            <rFont val="Tahoma"/>
            <family val="2"/>
          </rPr>
          <t xml:space="preserve">
1st installment of precept = </t>
        </r>
        <r>
          <rPr>
            <sz val="9"/>
            <color indexed="81"/>
            <rFont val="Tahoma"/>
            <family val="2"/>
          </rPr>
          <t>£?</t>
        </r>
        <r>
          <rPr>
            <sz val="9"/>
            <color indexed="81"/>
            <rFont val="Tahoma"/>
            <family val="2"/>
          </rPr>
          <t xml:space="preserve"> plus parish grant of £</t>
        </r>
        <r>
          <rPr>
            <sz val="9"/>
            <color indexed="81"/>
            <rFont val="Tahoma"/>
            <family val="2"/>
          </rPr>
          <t>?</t>
        </r>
      </text>
    </comment>
  </commentList>
</comments>
</file>

<file path=xl/sharedStrings.xml><?xml version="1.0" encoding="utf-8"?>
<sst xmlns="http://schemas.openxmlformats.org/spreadsheetml/2006/main" count="295" uniqueCount="166">
  <si>
    <t>Payee</t>
  </si>
  <si>
    <t>Cheque No.</t>
  </si>
  <si>
    <t xml:space="preserve">Amount </t>
  </si>
  <si>
    <t>Total Income</t>
  </si>
  <si>
    <t>Date</t>
  </si>
  <si>
    <t>Creditor</t>
  </si>
  <si>
    <t>Reference</t>
  </si>
  <si>
    <t>Notes</t>
  </si>
  <si>
    <t>Total Expenditure</t>
  </si>
  <si>
    <t>Difference exp / inc</t>
  </si>
  <si>
    <t>Total</t>
  </si>
  <si>
    <t>Finance and Administration</t>
  </si>
  <si>
    <t>Open Spaces and Infrastructure</t>
  </si>
  <si>
    <t>Grants, Funding and Community Projects</t>
  </si>
  <si>
    <t>VAT</t>
  </si>
  <si>
    <t>Budget account</t>
  </si>
  <si>
    <t>Payment Details</t>
  </si>
  <si>
    <t>Minute No.</t>
  </si>
  <si>
    <t>Receipt details</t>
  </si>
  <si>
    <t>Precept and Parish Grant</t>
  </si>
  <si>
    <t>Section 137</t>
  </si>
  <si>
    <t xml:space="preserve">Current Balance </t>
  </si>
  <si>
    <t>CURRENT ACCOUNT PAYMENTS</t>
  </si>
  <si>
    <t>CURRENT ACCOUNT RECEIPTS</t>
  </si>
  <si>
    <t>CURRENT ACCOUNT BALANCE SHEET</t>
  </si>
  <si>
    <t>RESERVE ACCOUNT PAYMENTS</t>
  </si>
  <si>
    <t>RESERVE ACCOUNT RECEIPTS</t>
  </si>
  <si>
    <t>RESERVE ACCOUNT BALANCE SHEET</t>
  </si>
  <si>
    <t>Clerk's Salary</t>
  </si>
  <si>
    <t>Total (sum of budget account columns)</t>
  </si>
  <si>
    <t>Difference</t>
  </si>
  <si>
    <t>Interest</t>
  </si>
  <si>
    <t>Balance b/fwd</t>
  </si>
  <si>
    <r>
      <rPr>
        <b/>
        <sz val="10"/>
        <rFont val="Arial"/>
        <family val="2"/>
      </rPr>
      <t>P</t>
    </r>
    <r>
      <rPr>
        <sz val="10"/>
        <rFont val="Arial"/>
        <family val="2"/>
      </rPr>
      <t xml:space="preserve"> =  presented at bank</t>
    </r>
  </si>
  <si>
    <t>Purchase over £100 for Transparency Code</t>
  </si>
  <si>
    <t>Total Payments</t>
  </si>
  <si>
    <t>Bank balance and account reconcile if 0</t>
  </si>
  <si>
    <t>Amount</t>
  </si>
  <si>
    <t>NatWest</t>
  </si>
  <si>
    <t>PAYE</t>
  </si>
  <si>
    <t>Grants, Funding and Community Projects (S137)</t>
  </si>
  <si>
    <t>Total Receipts</t>
  </si>
  <si>
    <t>Add Unpresented CQs</t>
  </si>
  <si>
    <t>Payments over £100 made by Hope with Aston Parish Council 2019/20</t>
  </si>
  <si>
    <t>Gill Glen – for summer meadow planting at War Memorial</t>
  </si>
  <si>
    <t>2020/001</t>
  </si>
  <si>
    <t>Information Commissioner for GDPR fee</t>
  </si>
  <si>
    <t>Peak Park Parishes Forum for 2020/2021 subs</t>
  </si>
  <si>
    <t>Clerk’s salary and expenses</t>
  </si>
  <si>
    <t>2020/002</t>
  </si>
  <si>
    <t>2020/003</t>
  </si>
  <si>
    <t>2020/004</t>
  </si>
  <si>
    <t>2020/005</t>
  </si>
  <si>
    <t>Balance b/fwd £</t>
  </si>
  <si>
    <t>Balance Brought Forward (31/03/20)</t>
  </si>
  <si>
    <t>Payroll</t>
  </si>
  <si>
    <t>Clerk's salary</t>
  </si>
  <si>
    <t>Other Finance and Administration</t>
  </si>
  <si>
    <t>Clerk's expenses</t>
  </si>
  <si>
    <t>Clerk's training</t>
  </si>
  <si>
    <t>Consumables</t>
  </si>
  <si>
    <t>Councillor's expenses and training budget</t>
  </si>
  <si>
    <t>Chairman's expenses</t>
  </si>
  <si>
    <t>Subscriptions</t>
  </si>
  <si>
    <t>Insurance</t>
  </si>
  <si>
    <t>Room Hire</t>
  </si>
  <si>
    <t>Audit Fees</t>
  </si>
  <si>
    <t>Contingency</t>
  </si>
  <si>
    <t>Election costs</t>
  </si>
  <si>
    <t>Laptop</t>
  </si>
  <si>
    <t xml:space="preserve">Website </t>
  </si>
  <si>
    <t>GDPR</t>
  </si>
  <si>
    <t>Rights of Way Minor Maintenance</t>
  </si>
  <si>
    <t>War Memorial repairs</t>
  </si>
  <si>
    <t>Planters on Castleton road and War Memorial Garden</t>
  </si>
  <si>
    <t>Jubilee corner</t>
  </si>
  <si>
    <t>General maintenance</t>
  </si>
  <si>
    <t>S.137 (Grants, Funding and Community Projects)</t>
  </si>
  <si>
    <t>Donations</t>
  </si>
  <si>
    <t>Village Projects (non S.137)</t>
  </si>
  <si>
    <t>TOTAL</t>
  </si>
  <si>
    <t>Grafika for website domain and hosting</t>
  </si>
  <si>
    <t>Zurich Insurance</t>
  </si>
  <si>
    <t>HMRC for PAYE (April 2020)</t>
  </si>
  <si>
    <t>DALC annual subscription</t>
  </si>
  <si>
    <t>Gill Glen for War Memorial plants</t>
  </si>
  <si>
    <t>Gill Turner, internal auditor</t>
  </si>
  <si>
    <t>Clerk's salary and expenses</t>
  </si>
  <si>
    <t>Clerk's salary and expenses, inc CiLCA and Zoom</t>
  </si>
  <si>
    <t>015/2020</t>
  </si>
  <si>
    <t>030/2020</t>
  </si>
  <si>
    <t>Remaining</t>
  </si>
  <si>
    <t>P</t>
  </si>
  <si>
    <t>HPBC</t>
  </si>
  <si>
    <t>Precept</t>
  </si>
  <si>
    <t>50030137348619000N</t>
  </si>
  <si>
    <t>42030111412300111N</t>
  </si>
  <si>
    <t>Balance Brought Forward (01/04/20)</t>
  </si>
  <si>
    <t>Current balance</t>
  </si>
  <si>
    <t>Statement Balance (01/06/2020)</t>
  </si>
  <si>
    <t>New Balance (06/07/2020)</t>
  </si>
  <si>
    <t>Variance</t>
  </si>
  <si>
    <t>Budgeted Income 20/21</t>
  </si>
  <si>
    <t>Parish Grant</t>
  </si>
  <si>
    <t>Council Tax Support Grant</t>
  </si>
  <si>
    <t>Parish Precept</t>
  </si>
  <si>
    <t>VAT Refund</t>
  </si>
  <si>
    <t>Interest payments to Reserve account</t>
  </si>
  <si>
    <t>Rights of Way Minor Maintenance Scheme</t>
  </si>
  <si>
    <t>Village Projects</t>
  </si>
  <si>
    <t>Budgeted Expenditure 20/21</t>
  </si>
  <si>
    <t>Total income</t>
  </si>
  <si>
    <t>Budget</t>
  </si>
  <si>
    <t>Balances brought forward</t>
  </si>
  <si>
    <t>Current account (01/04/2020)</t>
  </si>
  <si>
    <t>Reserve account (01/04/2020)</t>
  </si>
  <si>
    <t>Total brought forward</t>
  </si>
  <si>
    <t>Current account (31/03/2021)</t>
  </si>
  <si>
    <t>Total carry forward</t>
  </si>
  <si>
    <t>Balances carry forward</t>
  </si>
  <si>
    <t>Reserve account (31/03/2021)</t>
  </si>
  <si>
    <t>The Happy Tree Company</t>
  </si>
  <si>
    <t>074/2020</t>
  </si>
  <si>
    <t>050/2020</t>
  </si>
  <si>
    <t>14030222040823000N</t>
  </si>
  <si>
    <t>Precept payment</t>
  </si>
  <si>
    <t>Grindleford Community Shop - for Hope Valley Green Ventures</t>
  </si>
  <si>
    <t>092/2020</t>
  </si>
  <si>
    <t>21023156308493000N</t>
  </si>
  <si>
    <t>Gill Glen - for War Memorial</t>
  </si>
  <si>
    <t>Tithe Barn Garden Services - for troughs</t>
  </si>
  <si>
    <t>Current</t>
  </si>
  <si>
    <t>Reserve</t>
  </si>
  <si>
    <t>Total expenditure</t>
  </si>
  <si>
    <t>HMRC PAYE Contributions</t>
  </si>
  <si>
    <t>General purchases</t>
  </si>
  <si>
    <t xml:space="preserve"> </t>
  </si>
  <si>
    <t>Expenses</t>
  </si>
  <si>
    <t>Other</t>
  </si>
  <si>
    <t>The Valley Rambler - for Remembrance Day road signs</t>
  </si>
  <si>
    <t>Gill Glen - for plants</t>
  </si>
  <si>
    <t>HMRC for PAYE (Apr-Nov 2020)</t>
  </si>
  <si>
    <t>RBL poppy appeal for wreath</t>
  </si>
  <si>
    <t>CPRE PDSY</t>
  </si>
  <si>
    <t>Agri-Cycle for benches</t>
  </si>
  <si>
    <t>HMRC PAYE (Dec-Mar)</t>
  </si>
  <si>
    <t>The Valley Rambler - for welcome noticeboard</t>
  </si>
  <si>
    <t>HMRC for PAYE (Nov-Mar 2020)</t>
  </si>
  <si>
    <t>Mrs Cresswell account</t>
  </si>
  <si>
    <t>Hope Sports Club</t>
  </si>
  <si>
    <t>Hope Pre-School</t>
  </si>
  <si>
    <t>Friends of Hope Station</t>
  </si>
  <si>
    <t>DALC training</t>
  </si>
  <si>
    <t>112/2020</t>
  </si>
  <si>
    <t>132/2020</t>
  </si>
  <si>
    <t>148/2020</t>
  </si>
  <si>
    <t>142/2020</t>
  </si>
  <si>
    <t>163/2020</t>
  </si>
  <si>
    <t>176/2020</t>
  </si>
  <si>
    <t>Accounts Balance 01/04/2021</t>
  </si>
  <si>
    <t>Statement Balance 01/04/22021</t>
  </si>
  <si>
    <t>Graham Sedgwick( noticeboard</t>
  </si>
  <si>
    <t>Hope Sports Club (playground inspection)</t>
  </si>
  <si>
    <t>Actual</t>
  </si>
  <si>
    <t xml:space="preserve">Actual </t>
  </si>
  <si>
    <t>Mrs Cresswell funds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</si>
</sst>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D2D2DF"/>
      </left>
      <right style="thin">
        <color rgb="FFD2D2DF"/>
      </right>
      <top/>
      <bottom style="thin">
        <color rgb="FFD2D2DF"/>
      </bottom>
      <diagonal/>
    </border>
  </borders>
  <cellStyleXfs count="1">
    <xf numFmtId="0" fontId="0" fillId="0" borderId="0"/>
  </cellStyleXfs>
  <cellXfs count="161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44" fontId="1" fillId="0" borderId="0" xfId="0" applyNumberFormat="1" applyFont="1"/>
    <xf numFmtId="14" fontId="0" fillId="0" borderId="0" xfId="0" applyNumberFormat="1"/>
    <xf numFmtId="0" fontId="2" fillId="0" borderId="1" xfId="0" applyFont="1" applyBorder="1"/>
    <xf numFmtId="44" fontId="1" fillId="0" borderId="2" xfId="0" applyNumberFormat="1" applyFont="1" applyBorder="1"/>
    <xf numFmtId="164" fontId="0" fillId="0" borderId="0" xfId="0" applyNumberFormat="1"/>
    <xf numFmtId="0" fontId="2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6" fillId="0" borderId="0" xfId="0" applyFont="1"/>
    <xf numFmtId="0" fontId="0" fillId="0" borderId="4" xfId="0" applyBorder="1"/>
    <xf numFmtId="0" fontId="6" fillId="0" borderId="5" xfId="0" applyFont="1" applyBorder="1"/>
    <xf numFmtId="0" fontId="1" fillId="0" borderId="0" xfId="0" applyFont="1" applyAlignment="1">
      <alignment horizontal="center"/>
    </xf>
    <xf numFmtId="0" fontId="8" fillId="0" borderId="0" xfId="0" applyFont="1"/>
    <xf numFmtId="0" fontId="6" fillId="0" borderId="5" xfId="0" applyFont="1" applyBorder="1" applyAlignment="1">
      <alignment horizontal="left"/>
    </xf>
    <xf numFmtId="164" fontId="6" fillId="0" borderId="6" xfId="0" applyNumberFormat="1" applyFont="1" applyBorder="1" applyAlignment="1">
      <alignment horizontal="left"/>
    </xf>
    <xf numFmtId="44" fontId="2" fillId="0" borderId="0" xfId="0" applyNumberFormat="1" applyFont="1"/>
    <xf numFmtId="0" fontId="0" fillId="0" borderId="5" xfId="0" applyBorder="1"/>
    <xf numFmtId="0" fontId="2" fillId="0" borderId="5" xfId="0" applyFont="1" applyBorder="1" applyAlignment="1">
      <alignment horizontal="center"/>
    </xf>
    <xf numFmtId="44" fontId="0" fillId="0" borderId="5" xfId="0" applyNumberFormat="1" applyBorder="1"/>
    <xf numFmtId="0" fontId="2" fillId="0" borderId="5" xfId="0" applyFont="1" applyBorder="1"/>
    <xf numFmtId="8" fontId="0" fillId="0" borderId="5" xfId="0" applyNumberFormat="1" applyBorder="1"/>
    <xf numFmtId="0" fontId="0" fillId="0" borderId="5" xfId="0" applyBorder="1" applyAlignment="1">
      <alignment horizontal="center"/>
    </xf>
    <xf numFmtId="14" fontId="0" fillId="0" borderId="7" xfId="0" applyNumberFormat="1" applyBorder="1" applyAlignment="1">
      <alignment horizontal="left"/>
    </xf>
    <xf numFmtId="44" fontId="0" fillId="0" borderId="6" xfId="0" applyNumberFormat="1" applyBorder="1"/>
    <xf numFmtId="0" fontId="0" fillId="0" borderId="8" xfId="0" applyBorder="1"/>
    <xf numFmtId="0" fontId="0" fillId="0" borderId="8" xfId="0" applyBorder="1" applyAlignment="1">
      <alignment horizontal="center"/>
    </xf>
    <xf numFmtId="44" fontId="2" fillId="0" borderId="8" xfId="0" applyNumberFormat="1" applyFont="1" applyBorder="1"/>
    <xf numFmtId="0" fontId="0" fillId="0" borderId="9" xfId="0" applyBorder="1"/>
    <xf numFmtId="14" fontId="0" fillId="0" borderId="10" xfId="0" applyNumberFormat="1" applyBorder="1" applyAlignment="1">
      <alignment horizontal="left"/>
    </xf>
    <xf numFmtId="44" fontId="0" fillId="0" borderId="3" xfId="0" applyNumberFormat="1" applyBorder="1"/>
    <xf numFmtId="44" fontId="0" fillId="0" borderId="11" xfId="0" applyNumberFormat="1" applyBorder="1"/>
    <xf numFmtId="44" fontId="1" fillId="0" borderId="12" xfId="0" applyNumberFormat="1" applyFont="1" applyBorder="1" applyAlignment="1">
      <alignment horizontal="center" vertical="center" wrapText="1"/>
    </xf>
    <xf numFmtId="44" fontId="1" fillId="0" borderId="13" xfId="0" applyNumberFormat="1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center" vertical="center" wrapText="1"/>
    </xf>
    <xf numFmtId="0" fontId="13" fillId="0" borderId="0" xfId="0" applyFont="1"/>
    <xf numFmtId="49" fontId="2" fillId="0" borderId="0" xfId="0" applyNumberFormat="1" applyFont="1"/>
    <xf numFmtId="44" fontId="0" fillId="0" borderId="4" xfId="0" applyNumberFormat="1" applyBorder="1"/>
    <xf numFmtId="44" fontId="0" fillId="0" borderId="2" xfId="0" applyNumberFormat="1" applyBorder="1"/>
    <xf numFmtId="0" fontId="0" fillId="0" borderId="0" xfId="0" applyAlignment="1">
      <alignment horizontal="right"/>
    </xf>
    <xf numFmtId="0" fontId="0" fillId="0" borderId="15" xfId="0" applyBorder="1"/>
    <xf numFmtId="164" fontId="1" fillId="0" borderId="0" xfId="0" applyNumberFormat="1" applyFont="1"/>
    <xf numFmtId="49" fontId="2" fillId="0" borderId="2" xfId="0" applyNumberFormat="1" applyFont="1" applyBorder="1"/>
    <xf numFmtId="14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/>
    <xf numFmtId="0" fontId="0" fillId="0" borderId="5" xfId="0" applyBorder="1" applyAlignment="1">
      <alignment horizontal="right"/>
    </xf>
    <xf numFmtId="14" fontId="0" fillId="0" borderId="5" xfId="0" applyNumberFormat="1" applyBorder="1"/>
    <xf numFmtId="0" fontId="1" fillId="0" borderId="5" xfId="0" applyFont="1" applyBorder="1" applyAlignment="1">
      <alignment horizontal="center"/>
    </xf>
    <xf numFmtId="44" fontId="1" fillId="0" borderId="5" xfId="0" applyNumberFormat="1" applyFont="1" applyBorder="1"/>
    <xf numFmtId="0" fontId="0" fillId="0" borderId="2" xfId="0" applyBorder="1" applyAlignment="1">
      <alignment horizontal="right"/>
    </xf>
    <xf numFmtId="0" fontId="2" fillId="0" borderId="4" xfId="0" applyFont="1" applyBorder="1" applyAlignment="1">
      <alignment horizontal="left"/>
    </xf>
    <xf numFmtId="44" fontId="2" fillId="0" borderId="4" xfId="0" applyNumberFormat="1" applyFont="1" applyBorder="1" applyAlignment="1">
      <alignment horizontal="left"/>
    </xf>
    <xf numFmtId="4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44" fontId="0" fillId="0" borderId="1" xfId="0" applyNumberFormat="1" applyBorder="1"/>
    <xf numFmtId="0" fontId="0" fillId="0" borderId="1" xfId="0" applyBorder="1" applyAlignment="1">
      <alignment horizontal="left"/>
    </xf>
    <xf numFmtId="44" fontId="0" fillId="0" borderId="1" xfId="0" applyNumberFormat="1" applyBorder="1" applyAlignment="1">
      <alignment horizontal="right"/>
    </xf>
    <xf numFmtId="0" fontId="2" fillId="0" borderId="4" xfId="0" applyFont="1" applyBorder="1"/>
    <xf numFmtId="14" fontId="0" fillId="0" borderId="1" xfId="0" applyNumberFormat="1" applyBorder="1" applyAlignment="1">
      <alignment horizontal="right"/>
    </xf>
    <xf numFmtId="14" fontId="0" fillId="0" borderId="2" xfId="0" applyNumberFormat="1" applyBorder="1"/>
    <xf numFmtId="14" fontId="0" fillId="0" borderId="0" xfId="0" applyNumberFormat="1" applyAlignment="1">
      <alignment horizontal="right"/>
    </xf>
    <xf numFmtId="0" fontId="0" fillId="2" borderId="16" xfId="0" applyFill="1" applyBorder="1"/>
    <xf numFmtId="0" fontId="6" fillId="0" borderId="17" xfId="0" applyFont="1" applyBorder="1"/>
    <xf numFmtId="14" fontId="6" fillId="0" borderId="18" xfId="0" applyNumberFormat="1" applyFont="1" applyBorder="1"/>
    <xf numFmtId="164" fontId="6" fillId="0" borderId="19" xfId="0" applyNumberFormat="1" applyFont="1" applyBorder="1" applyAlignment="1">
      <alignment horizontal="left"/>
    </xf>
    <xf numFmtId="14" fontId="6" fillId="0" borderId="7" xfId="0" applyNumberFormat="1" applyFont="1" applyBorder="1"/>
    <xf numFmtId="0" fontId="5" fillId="0" borderId="2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49" fontId="0" fillId="0" borderId="0" xfId="0" applyNumberFormat="1"/>
    <xf numFmtId="0" fontId="1" fillId="0" borderId="5" xfId="0" applyFont="1" applyBorder="1"/>
    <xf numFmtId="0" fontId="0" fillId="0" borderId="5" xfId="0" applyBorder="1" applyAlignment="1">
      <alignment wrapText="1"/>
    </xf>
    <xf numFmtId="0" fontId="9" fillId="0" borderId="5" xfId="0" applyFont="1" applyBorder="1"/>
    <xf numFmtId="44" fontId="10" fillId="0" borderId="5" xfId="0" applyNumberFormat="1" applyFont="1" applyBorder="1"/>
    <xf numFmtId="0" fontId="10" fillId="0" borderId="0" xfId="0" applyFont="1"/>
    <xf numFmtId="0" fontId="9" fillId="0" borderId="0" xfId="0" applyFont="1"/>
    <xf numFmtId="44" fontId="10" fillId="0" borderId="0" xfId="0" applyNumberFormat="1" applyFont="1"/>
    <xf numFmtId="14" fontId="6" fillId="0" borderId="22" xfId="0" applyNumberFormat="1" applyFont="1" applyBorder="1"/>
    <xf numFmtId="0" fontId="6" fillId="0" borderId="23" xfId="0" applyFont="1" applyBorder="1" applyAlignment="1">
      <alignment horizontal="left"/>
    </xf>
    <xf numFmtId="164" fontId="6" fillId="0" borderId="24" xfId="0" applyNumberFormat="1" applyFont="1" applyBorder="1" applyAlignment="1">
      <alignment horizontal="left"/>
    </xf>
    <xf numFmtId="44" fontId="1" fillId="0" borderId="25" xfId="0" applyNumberFormat="1" applyFont="1" applyBorder="1" applyAlignment="1">
      <alignment horizontal="center" vertical="center" wrapText="1"/>
    </xf>
    <xf numFmtId="44" fontId="1" fillId="0" borderId="26" xfId="0" applyNumberFormat="1" applyFont="1" applyBorder="1" applyAlignment="1">
      <alignment horizontal="center" vertical="center" wrapText="1"/>
    </xf>
    <xf numFmtId="44" fontId="1" fillId="0" borderId="2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4" fontId="6" fillId="0" borderId="5" xfId="0" applyNumberFormat="1" applyFont="1" applyBorder="1"/>
    <xf numFmtId="8" fontId="6" fillId="0" borderId="5" xfId="0" applyNumberFormat="1" applyFont="1" applyBorder="1" applyAlignment="1">
      <alignment horizontal="left"/>
    </xf>
    <xf numFmtId="164" fontId="1" fillId="0" borderId="5" xfId="0" applyNumberFormat="1" applyFont="1" applyFill="1" applyBorder="1"/>
    <xf numFmtId="0" fontId="0" fillId="0" borderId="5" xfId="0" applyFont="1" applyBorder="1"/>
    <xf numFmtId="44" fontId="0" fillId="0" borderId="5" xfId="0" applyNumberFormat="1" applyFont="1" applyBorder="1"/>
    <xf numFmtId="164" fontId="0" fillId="0" borderId="5" xfId="0" applyNumberFormat="1" applyFont="1" applyFill="1" applyBorder="1"/>
    <xf numFmtId="49" fontId="0" fillId="0" borderId="5" xfId="0" applyNumberFormat="1" applyFont="1" applyBorder="1"/>
    <xf numFmtId="164" fontId="0" fillId="0" borderId="5" xfId="0" applyNumberFormat="1" applyFont="1" applyBorder="1"/>
    <xf numFmtId="0" fontId="0" fillId="0" borderId="3" xfId="0" applyFont="1" applyBorder="1"/>
    <xf numFmtId="164" fontId="0" fillId="0" borderId="3" xfId="0" applyNumberFormat="1" applyFont="1" applyBorder="1"/>
    <xf numFmtId="164" fontId="0" fillId="0" borderId="3" xfId="0" applyNumberFormat="1" applyFont="1" applyFill="1" applyBorder="1"/>
    <xf numFmtId="0" fontId="0" fillId="0" borderId="0" xfId="0" applyFont="1"/>
    <xf numFmtId="0" fontId="0" fillId="0" borderId="3" xfId="0" applyFont="1" applyBorder="1" applyAlignment="1">
      <alignment horizontal="left"/>
    </xf>
    <xf numFmtId="0" fontId="10" fillId="0" borderId="0" xfId="0" applyFont="1" applyBorder="1"/>
    <xf numFmtId="0" fontId="0" fillId="0" borderId="0" xfId="0" applyBorder="1" applyAlignment="1">
      <alignment horizontal="right"/>
    </xf>
    <xf numFmtId="0" fontId="1" fillId="0" borderId="27" xfId="0" applyFont="1" applyBorder="1"/>
    <xf numFmtId="44" fontId="1" fillId="0" borderId="8" xfId="0" applyNumberFormat="1" applyFont="1" applyBorder="1"/>
    <xf numFmtId="0" fontId="0" fillId="0" borderId="0" xfId="0" applyFont="1" applyAlignment="1">
      <alignment horizontal="center"/>
    </xf>
    <xf numFmtId="44" fontId="0" fillId="0" borderId="0" xfId="0" applyNumberFormat="1" applyFont="1"/>
    <xf numFmtId="44" fontId="0" fillId="0" borderId="8" xfId="0" applyNumberFormat="1" applyFont="1" applyBorder="1"/>
    <xf numFmtId="0" fontId="12" fillId="0" borderId="7" xfId="0" applyFont="1" applyBorder="1"/>
    <xf numFmtId="0" fontId="11" fillId="0" borderId="7" xfId="0" applyFont="1" applyBorder="1"/>
    <xf numFmtId="0" fontId="11" fillId="0" borderId="0" xfId="0" applyFont="1"/>
    <xf numFmtId="164" fontId="11" fillId="0" borderId="5" xfId="0" applyNumberFormat="1" applyFont="1" applyBorder="1" applyAlignment="1">
      <alignment wrapText="1"/>
    </xf>
    <xf numFmtId="164" fontId="12" fillId="0" borderId="8" xfId="0" applyNumberFormat="1" applyFont="1" applyBorder="1" applyAlignment="1">
      <alignment wrapText="1"/>
    </xf>
    <xf numFmtId="164" fontId="11" fillId="0" borderId="0" xfId="0" applyNumberFormat="1" applyFont="1"/>
    <xf numFmtId="0" fontId="12" fillId="2" borderId="28" xfId="0" applyFont="1" applyFill="1" applyBorder="1"/>
    <xf numFmtId="164" fontId="11" fillId="2" borderId="29" xfId="0" applyNumberFormat="1" applyFont="1" applyFill="1" applyBorder="1" applyAlignment="1">
      <alignment wrapText="1"/>
    </xf>
    <xf numFmtId="0" fontId="12" fillId="0" borderId="5" xfId="0" applyFont="1" applyBorder="1"/>
    <xf numFmtId="164" fontId="11" fillId="0" borderId="5" xfId="0" applyNumberFormat="1" applyFont="1" applyBorder="1"/>
    <xf numFmtId="0" fontId="11" fillId="0" borderId="5" xfId="0" applyFont="1" applyBorder="1"/>
    <xf numFmtId="164" fontId="12" fillId="0" borderId="5" xfId="0" applyNumberFormat="1" applyFont="1" applyBorder="1"/>
    <xf numFmtId="164" fontId="12" fillId="0" borderId="5" xfId="0" applyNumberFormat="1" applyFont="1" applyBorder="1" applyAlignment="1">
      <alignment wrapText="1"/>
    </xf>
    <xf numFmtId="0" fontId="11" fillId="0" borderId="23" xfId="0" applyFont="1" applyBorder="1"/>
    <xf numFmtId="0" fontId="12" fillId="2" borderId="5" xfId="0" applyFont="1" applyFill="1" applyBorder="1"/>
    <xf numFmtId="164" fontId="12" fillId="2" borderId="5" xfId="0" applyNumberFormat="1" applyFont="1" applyFill="1" applyBorder="1"/>
    <xf numFmtId="0" fontId="12" fillId="2" borderId="18" xfId="0" applyFont="1" applyFill="1" applyBorder="1"/>
    <xf numFmtId="164" fontId="12" fillId="2" borderId="17" xfId="0" applyNumberFormat="1" applyFont="1" applyFill="1" applyBorder="1" applyAlignment="1">
      <alignment horizontal="center"/>
    </xf>
    <xf numFmtId="164" fontId="12" fillId="2" borderId="19" xfId="0" applyNumberFormat="1" applyFont="1" applyFill="1" applyBorder="1" applyAlignment="1">
      <alignment horizontal="center"/>
    </xf>
    <xf numFmtId="164" fontId="11" fillId="0" borderId="6" xfId="0" applyNumberFormat="1" applyFont="1" applyBorder="1" applyAlignment="1">
      <alignment wrapText="1"/>
    </xf>
    <xf numFmtId="164" fontId="12" fillId="0" borderId="30" xfId="0" applyNumberFormat="1" applyFont="1" applyBorder="1" applyAlignment="1">
      <alignment wrapText="1"/>
    </xf>
    <xf numFmtId="0" fontId="12" fillId="0" borderId="27" xfId="0" applyFont="1" applyBorder="1"/>
    <xf numFmtId="0" fontId="12" fillId="2" borderId="27" xfId="0" applyFont="1" applyFill="1" applyBorder="1"/>
    <xf numFmtId="164" fontId="12" fillId="2" borderId="8" xfId="0" applyNumberFormat="1" applyFont="1" applyFill="1" applyBorder="1" applyAlignment="1">
      <alignment wrapText="1"/>
    </xf>
    <xf numFmtId="164" fontId="12" fillId="2" borderId="30" xfId="0" applyNumberFormat="1" applyFont="1" applyFill="1" applyBorder="1" applyAlignment="1">
      <alignment wrapText="1"/>
    </xf>
    <xf numFmtId="0" fontId="12" fillId="2" borderId="31" xfId="0" applyFont="1" applyFill="1" applyBorder="1"/>
    <xf numFmtId="164" fontId="12" fillId="2" borderId="17" xfId="0" applyNumberFormat="1" applyFont="1" applyFill="1" applyBorder="1" applyAlignment="1">
      <alignment horizontal="center" wrapText="1"/>
    </xf>
    <xf numFmtId="44" fontId="0" fillId="0" borderId="3" xfId="0" applyNumberFormat="1" applyFont="1" applyBorder="1"/>
    <xf numFmtId="44" fontId="1" fillId="0" borderId="32" xfId="0" applyNumberFormat="1" applyFont="1" applyBorder="1" applyAlignment="1">
      <alignment horizontal="center" vertical="center" wrapText="1"/>
    </xf>
    <xf numFmtId="44" fontId="1" fillId="2" borderId="0" xfId="0" applyNumberFormat="1" applyFont="1" applyFill="1"/>
    <xf numFmtId="44" fontId="1" fillId="2" borderId="25" xfId="0" applyNumberFormat="1" applyFont="1" applyFill="1" applyBorder="1" applyAlignment="1">
      <alignment horizontal="center" vertical="center" wrapText="1"/>
    </xf>
    <xf numFmtId="164" fontId="0" fillId="2" borderId="5" xfId="0" applyNumberFormat="1" applyFont="1" applyFill="1" applyBorder="1"/>
    <xf numFmtId="44" fontId="0" fillId="2" borderId="5" xfId="0" applyNumberFormat="1" applyFont="1" applyFill="1" applyBorder="1"/>
    <xf numFmtId="164" fontId="1" fillId="2" borderId="5" xfId="0" applyNumberFormat="1" applyFont="1" applyFill="1" applyBorder="1"/>
    <xf numFmtId="44" fontId="1" fillId="2" borderId="2" xfId="0" applyNumberFormat="1" applyFont="1" applyFill="1" applyBorder="1"/>
    <xf numFmtId="164" fontId="1" fillId="2" borderId="2" xfId="0" applyNumberFormat="1" applyFont="1" applyFill="1" applyBorder="1"/>
    <xf numFmtId="164" fontId="1" fillId="0" borderId="2" xfId="0" applyNumberFormat="1" applyFont="1" applyBorder="1"/>
    <xf numFmtId="0" fontId="7" fillId="3" borderId="38" xfId="0" applyFont="1" applyFill="1" applyBorder="1" applyAlignment="1">
      <alignment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9" xfId="0" applyBorder="1"/>
    <xf numFmtId="0" fontId="0" fillId="0" borderId="21" xfId="0" applyBorder="1"/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3"/>
  <sheetViews>
    <sheetView tabSelected="1" workbookViewId="0">
      <selection activeCell="D3" sqref="D3"/>
    </sheetView>
  </sheetViews>
  <sheetFormatPr defaultRowHeight="14.25" x14ac:dyDescent="0.2"/>
  <cols>
    <col min="1" max="1" width="43.42578125" style="115" bestFit="1" customWidth="1"/>
    <col min="2" max="2" width="12.7109375" style="118" bestFit="1" customWidth="1"/>
    <col min="3" max="3" width="12.7109375" style="12" customWidth="1"/>
    <col min="4" max="4" width="12.7109375" style="118" bestFit="1" customWidth="1"/>
    <col min="5" max="5" width="11.28515625" bestFit="1" customWidth="1"/>
    <col min="6" max="6" width="11.5703125" bestFit="1" customWidth="1"/>
  </cols>
  <sheetData>
    <row r="1" spans="1:4" ht="15" x14ac:dyDescent="0.25">
      <c r="A1" s="129" t="s">
        <v>113</v>
      </c>
      <c r="B1" s="131" t="s">
        <v>10</v>
      </c>
      <c r="C1" s="131" t="s">
        <v>131</v>
      </c>
      <c r="D1" s="131" t="s">
        <v>132</v>
      </c>
    </row>
    <row r="2" spans="1:4" x14ac:dyDescent="0.2">
      <c r="A2" s="114" t="s">
        <v>114</v>
      </c>
      <c r="B2" s="116"/>
      <c r="C2" s="116">
        <v>4588.2299999999996</v>
      </c>
      <c r="D2" s="132"/>
    </row>
    <row r="3" spans="1:4" x14ac:dyDescent="0.2">
      <c r="A3" s="114" t="s">
        <v>115</v>
      </c>
      <c r="B3" s="116"/>
      <c r="D3" s="132">
        <v>6001.5</v>
      </c>
    </row>
    <row r="4" spans="1:4" ht="15.75" thickBot="1" x14ac:dyDescent="0.3">
      <c r="A4" s="134" t="s">
        <v>116</v>
      </c>
      <c r="B4" s="117">
        <f>C2+D3</f>
        <v>10589.73</v>
      </c>
      <c r="C4" s="117"/>
      <c r="D4" s="133"/>
    </row>
    <row r="5" spans="1:4" ht="13.5" thickBot="1" x14ac:dyDescent="0.25">
      <c r="A5"/>
      <c r="B5"/>
      <c r="D5"/>
    </row>
    <row r="6" spans="1:4" ht="15" x14ac:dyDescent="0.25">
      <c r="A6" s="129" t="s">
        <v>102</v>
      </c>
      <c r="B6" s="130" t="s">
        <v>112</v>
      </c>
      <c r="C6" s="139" t="s">
        <v>164</v>
      </c>
      <c r="D6" s="139" t="s">
        <v>164</v>
      </c>
    </row>
    <row r="7" spans="1:4" ht="15" x14ac:dyDescent="0.25">
      <c r="A7" s="113" t="s">
        <v>11</v>
      </c>
      <c r="B7" s="116"/>
      <c r="C7" s="116"/>
      <c r="D7" s="132"/>
    </row>
    <row r="8" spans="1:4" x14ac:dyDescent="0.2">
      <c r="A8" s="114" t="s">
        <v>103</v>
      </c>
      <c r="B8" s="116">
        <v>561</v>
      </c>
      <c r="C8" s="116"/>
      <c r="D8" s="132"/>
    </row>
    <row r="9" spans="1:4" x14ac:dyDescent="0.2">
      <c r="A9" s="114" t="s">
        <v>104</v>
      </c>
      <c r="B9" s="116">
        <v>366.21</v>
      </c>
      <c r="C9" s="116">
        <f>'Current Account Receipts'!G6+'Current Account Receipts'!G8</f>
        <v>366.21000000000004</v>
      </c>
      <c r="D9" s="132"/>
    </row>
    <row r="10" spans="1:4" x14ac:dyDescent="0.2">
      <c r="A10" s="114" t="s">
        <v>105</v>
      </c>
      <c r="B10" s="116">
        <v>6797.29</v>
      </c>
      <c r="C10" s="116">
        <f>'Current Account Receipts'!E5+'Current Account Receipts'!E7</f>
        <v>7358.29</v>
      </c>
      <c r="D10" s="132"/>
    </row>
    <row r="11" spans="1:4" x14ac:dyDescent="0.2">
      <c r="A11" s="114" t="s">
        <v>106</v>
      </c>
      <c r="B11" s="116">
        <f>'Current Account Payments'!F47</f>
        <v>124</v>
      </c>
      <c r="C11" s="116"/>
      <c r="D11" s="132"/>
    </row>
    <row r="12" spans="1:4" x14ac:dyDescent="0.2">
      <c r="A12" s="114" t="s">
        <v>165</v>
      </c>
      <c r="B12" s="116">
        <v>0</v>
      </c>
      <c r="C12" s="116">
        <f>'Current Account Receipts'!E9</f>
        <v>2234.0500000000002</v>
      </c>
      <c r="D12" s="132"/>
    </row>
    <row r="13" spans="1:4" x14ac:dyDescent="0.2">
      <c r="A13" s="114" t="s">
        <v>107</v>
      </c>
      <c r="B13" s="116">
        <v>5</v>
      </c>
      <c r="D13" s="132">
        <f>'Reserve Account Receipts'!D16</f>
        <v>2.4399999999999986</v>
      </c>
    </row>
    <row r="14" spans="1:4" ht="15" x14ac:dyDescent="0.25">
      <c r="A14" s="113" t="s">
        <v>12</v>
      </c>
      <c r="B14" s="116"/>
      <c r="C14" s="116"/>
      <c r="D14" s="132"/>
    </row>
    <row r="15" spans="1:4" x14ac:dyDescent="0.2">
      <c r="A15" s="114" t="s">
        <v>108</v>
      </c>
      <c r="B15" s="116">
        <v>495</v>
      </c>
      <c r="C15" s="116"/>
      <c r="D15" s="132"/>
    </row>
    <row r="16" spans="1:4" ht="15" x14ac:dyDescent="0.25">
      <c r="A16" s="113" t="s">
        <v>13</v>
      </c>
      <c r="B16" s="116"/>
      <c r="C16" s="116"/>
      <c r="D16" s="132"/>
    </row>
    <row r="17" spans="1:5" ht="15.75" thickBot="1" x14ac:dyDescent="0.3">
      <c r="A17" s="138" t="s">
        <v>111</v>
      </c>
      <c r="B17" s="136">
        <f>SUM(B8:B16)</f>
        <v>8348.5</v>
      </c>
      <c r="C17" s="136">
        <f>SUM(C8:C16)</f>
        <v>9958.5499999999993</v>
      </c>
      <c r="D17" s="136">
        <f>SUM(D8:D16)</f>
        <v>2.4399999999999986</v>
      </c>
    </row>
    <row r="18" spans="1:5" ht="15" thickBot="1" x14ac:dyDescent="0.25"/>
    <row r="19" spans="1:5" ht="15.75" thickBot="1" x14ac:dyDescent="0.3">
      <c r="A19" s="119" t="s">
        <v>110</v>
      </c>
      <c r="B19" s="120"/>
      <c r="C19" s="120"/>
      <c r="D19" s="120"/>
    </row>
    <row r="20" spans="1:5" ht="15" x14ac:dyDescent="0.25">
      <c r="A20" s="121" t="s">
        <v>55</v>
      </c>
      <c r="B20" s="122"/>
      <c r="C20" s="122"/>
      <c r="D20" s="122"/>
    </row>
    <row r="21" spans="1:5" x14ac:dyDescent="0.2">
      <c r="A21" s="123" t="s">
        <v>56</v>
      </c>
      <c r="B21" s="122">
        <f>3300-B22</f>
        <v>2760</v>
      </c>
      <c r="C21" s="122">
        <f>'Current Account Payments'!I47</f>
        <v>2289.3200000000002</v>
      </c>
      <c r="D21" s="122"/>
    </row>
    <row r="22" spans="1:5" x14ac:dyDescent="0.2">
      <c r="A22" s="123" t="s">
        <v>134</v>
      </c>
      <c r="B22" s="122">
        <f>12*45</f>
        <v>540</v>
      </c>
      <c r="C22" s="122">
        <f>'Current Account Payments'!J47</f>
        <v>655.19999999999993</v>
      </c>
      <c r="D22" s="122"/>
    </row>
    <row r="23" spans="1:5" ht="15" x14ac:dyDescent="0.25">
      <c r="A23" s="121" t="s">
        <v>10</v>
      </c>
      <c r="B23" s="124">
        <f>SUM(B21:B22)</f>
        <v>3300</v>
      </c>
      <c r="C23" s="124">
        <f>SUM(C21:C22)</f>
        <v>2944.52</v>
      </c>
      <c r="D23" s="124"/>
    </row>
    <row r="24" spans="1:5" ht="15" x14ac:dyDescent="0.25">
      <c r="A24" s="121"/>
      <c r="B24" s="122"/>
      <c r="C24" s="122"/>
      <c r="D24" s="122"/>
    </row>
    <row r="25" spans="1:5" ht="15" x14ac:dyDescent="0.25">
      <c r="A25" s="121" t="s">
        <v>57</v>
      </c>
      <c r="B25" s="122"/>
      <c r="C25" s="122"/>
      <c r="D25" s="122"/>
    </row>
    <row r="26" spans="1:5" x14ac:dyDescent="0.2">
      <c r="A26" s="123" t="s">
        <v>58</v>
      </c>
      <c r="B26" s="122">
        <v>575</v>
      </c>
      <c r="C26" s="122">
        <f>'Current Account Payments'!L47</f>
        <v>588.48</v>
      </c>
      <c r="D26" s="122"/>
      <c r="E26" s="9"/>
    </row>
    <row r="27" spans="1:5" x14ac:dyDescent="0.2">
      <c r="A27" s="123" t="s">
        <v>59</v>
      </c>
      <c r="B27" s="122">
        <v>60</v>
      </c>
      <c r="C27" s="122">
        <f>350+116.8</f>
        <v>466.8</v>
      </c>
      <c r="D27" s="122"/>
    </row>
    <row r="28" spans="1:5" x14ac:dyDescent="0.2">
      <c r="A28" s="123" t="s">
        <v>60</v>
      </c>
      <c r="B28" s="122">
        <v>100</v>
      </c>
      <c r="C28" s="122">
        <f>'Current Account Payments'!M47</f>
        <v>174.71</v>
      </c>
      <c r="D28" s="122"/>
    </row>
    <row r="29" spans="1:5" x14ac:dyDescent="0.2">
      <c r="A29" s="123" t="s">
        <v>61</v>
      </c>
      <c r="B29" s="122">
        <v>100</v>
      </c>
      <c r="C29" s="122">
        <v>100</v>
      </c>
      <c r="D29" s="122"/>
    </row>
    <row r="30" spans="1:5" x14ac:dyDescent="0.2">
      <c r="A30" s="123" t="s">
        <v>62</v>
      </c>
      <c r="B30" s="122">
        <v>50</v>
      </c>
      <c r="C30" s="122">
        <v>0</v>
      </c>
      <c r="D30" s="122"/>
    </row>
    <row r="31" spans="1:5" x14ac:dyDescent="0.2">
      <c r="A31" s="123" t="s">
        <v>63</v>
      </c>
      <c r="B31" s="122">
        <v>570</v>
      </c>
      <c r="C31" s="122">
        <f>('Current Account Payments'!E8)+('Current Account Payments'!E15)</f>
        <v>426.88</v>
      </c>
      <c r="D31" s="122"/>
    </row>
    <row r="32" spans="1:5" x14ac:dyDescent="0.2">
      <c r="A32" s="123" t="s">
        <v>64</v>
      </c>
      <c r="B32" s="122">
        <v>400</v>
      </c>
      <c r="C32" s="122">
        <f>'Current Account Payments'!E13</f>
        <v>378.13</v>
      </c>
      <c r="D32" s="122"/>
    </row>
    <row r="33" spans="1:6" x14ac:dyDescent="0.2">
      <c r="A33" s="123" t="s">
        <v>65</v>
      </c>
      <c r="B33" s="122">
        <v>350</v>
      </c>
      <c r="C33" s="122">
        <v>0</v>
      </c>
      <c r="D33" s="122"/>
    </row>
    <row r="34" spans="1:6" x14ac:dyDescent="0.2">
      <c r="A34" s="123" t="s">
        <v>66</v>
      </c>
      <c r="B34" s="122">
        <v>95</v>
      </c>
      <c r="C34" s="122">
        <f>'Current Account Payments'!E18</f>
        <v>125</v>
      </c>
      <c r="D34" s="122"/>
      <c r="F34" s="9"/>
    </row>
    <row r="35" spans="1:6" x14ac:dyDescent="0.2">
      <c r="A35" s="123" t="s">
        <v>67</v>
      </c>
      <c r="B35" s="122">
        <v>0</v>
      </c>
      <c r="C35" s="122">
        <v>0</v>
      </c>
      <c r="D35" s="122"/>
    </row>
    <row r="36" spans="1:6" x14ac:dyDescent="0.2">
      <c r="A36" s="123" t="s">
        <v>68</v>
      </c>
      <c r="B36" s="122">
        <v>0</v>
      </c>
      <c r="C36" s="122">
        <v>0</v>
      </c>
      <c r="D36" s="122"/>
    </row>
    <row r="37" spans="1:6" x14ac:dyDescent="0.2">
      <c r="A37" s="123" t="s">
        <v>69</v>
      </c>
      <c r="B37" s="122">
        <v>58</v>
      </c>
      <c r="C37" s="122">
        <v>0</v>
      </c>
      <c r="D37" s="122"/>
    </row>
    <row r="38" spans="1:6" x14ac:dyDescent="0.2">
      <c r="A38" s="123" t="s">
        <v>70</v>
      </c>
      <c r="B38" s="122">
        <v>100</v>
      </c>
      <c r="C38" s="122">
        <f>'Current Account Payments'!E11</f>
        <v>178.2</v>
      </c>
      <c r="D38" s="122"/>
    </row>
    <row r="39" spans="1:6" x14ac:dyDescent="0.2">
      <c r="A39" s="123" t="s">
        <v>71</v>
      </c>
      <c r="B39" s="122">
        <v>0</v>
      </c>
      <c r="C39" s="122">
        <f>'Current Account Payments'!E7</f>
        <v>40</v>
      </c>
      <c r="D39" s="122"/>
    </row>
    <row r="40" spans="1:6" ht="15" x14ac:dyDescent="0.25">
      <c r="A40" s="121" t="s">
        <v>10</v>
      </c>
      <c r="B40" s="124">
        <f>SUM(B26:B39)</f>
        <v>2458</v>
      </c>
      <c r="C40" s="124">
        <f>SUM(C26:C39)</f>
        <v>2478.1999999999998</v>
      </c>
      <c r="D40" s="124"/>
      <c r="F40" s="9"/>
    </row>
    <row r="41" spans="1:6" x14ac:dyDescent="0.2">
      <c r="A41" s="123"/>
      <c r="B41" s="122"/>
      <c r="C41" s="122"/>
      <c r="D41" s="122"/>
    </row>
    <row r="42" spans="1:6" ht="15" x14ac:dyDescent="0.25">
      <c r="A42" s="121" t="s">
        <v>12</v>
      </c>
      <c r="B42" s="122"/>
      <c r="C42" s="122"/>
      <c r="D42" s="122"/>
    </row>
    <row r="43" spans="1:6" x14ac:dyDescent="0.2">
      <c r="A43" s="123" t="s">
        <v>72</v>
      </c>
      <c r="B43" s="116">
        <v>495</v>
      </c>
      <c r="C43" s="116">
        <v>0</v>
      </c>
      <c r="D43" s="116"/>
    </row>
    <row r="44" spans="1:6" x14ac:dyDescent="0.2">
      <c r="A44" s="123" t="s">
        <v>73</v>
      </c>
      <c r="B44" s="122">
        <v>0</v>
      </c>
      <c r="C44" s="122">
        <f>'Current Account Payments'!O6+'Current Account Payments'!O16+'Current Account Payments'!O27+'Current Account Payments'!O30</f>
        <v>61.349999999999994</v>
      </c>
      <c r="D44" s="122"/>
    </row>
    <row r="45" spans="1:6" x14ac:dyDescent="0.2">
      <c r="A45" s="123" t="s">
        <v>74</v>
      </c>
      <c r="B45" s="122">
        <v>565</v>
      </c>
      <c r="C45" s="122">
        <f>'Current Account Payments'!O28</f>
        <v>400</v>
      </c>
      <c r="D45" s="122"/>
    </row>
    <row r="46" spans="1:6" x14ac:dyDescent="0.2">
      <c r="A46" s="123" t="s">
        <v>75</v>
      </c>
      <c r="B46" s="122">
        <v>100</v>
      </c>
      <c r="C46" s="122">
        <v>0</v>
      </c>
      <c r="D46" s="122"/>
    </row>
    <row r="47" spans="1:6" x14ac:dyDescent="0.2">
      <c r="A47" s="123" t="s">
        <v>76</v>
      </c>
      <c r="B47" s="116">
        <v>500</v>
      </c>
      <c r="C47" s="116">
        <f>'Current Account Payments'!O20+'Current Account Payments'!O45</f>
        <v>343.2</v>
      </c>
      <c r="D47" s="116"/>
    </row>
    <row r="48" spans="1:6" x14ac:dyDescent="0.2">
      <c r="A48" s="123" t="s">
        <v>135</v>
      </c>
      <c r="B48" s="116">
        <v>250</v>
      </c>
      <c r="C48" s="116">
        <v>0</v>
      </c>
      <c r="D48" s="116"/>
    </row>
    <row r="49" spans="1:4" ht="15" x14ac:dyDescent="0.25">
      <c r="A49" s="121" t="s">
        <v>10</v>
      </c>
      <c r="B49" s="125">
        <f>SUM(B43:B48)</f>
        <v>1910</v>
      </c>
      <c r="C49" s="125">
        <f>SUM(C43:C48)</f>
        <v>804.55</v>
      </c>
      <c r="D49" s="125"/>
    </row>
    <row r="50" spans="1:4" x14ac:dyDescent="0.2">
      <c r="A50" s="123"/>
      <c r="B50" s="116"/>
      <c r="C50" s="116"/>
      <c r="D50" s="116"/>
    </row>
    <row r="51" spans="1:4" ht="15" x14ac:dyDescent="0.25">
      <c r="A51" s="121" t="s">
        <v>77</v>
      </c>
      <c r="B51" s="116"/>
      <c r="C51" s="116"/>
      <c r="D51" s="116"/>
    </row>
    <row r="52" spans="1:4" x14ac:dyDescent="0.2">
      <c r="A52" s="126" t="s">
        <v>78</v>
      </c>
      <c r="B52" s="116">
        <v>675</v>
      </c>
      <c r="C52" s="116">
        <f>'Current Account Payments'!P47</f>
        <v>2625</v>
      </c>
      <c r="D52" s="116"/>
    </row>
    <row r="53" spans="1:4" x14ac:dyDescent="0.2">
      <c r="A53" s="126" t="s">
        <v>109</v>
      </c>
      <c r="B53" s="116"/>
      <c r="C53" s="116">
        <v>0</v>
      </c>
      <c r="D53" s="116"/>
    </row>
    <row r="54" spans="1:4" ht="15" x14ac:dyDescent="0.25">
      <c r="A54" s="121" t="s">
        <v>10</v>
      </c>
      <c r="B54" s="125">
        <f>SUM(B52:B52)</f>
        <v>675</v>
      </c>
      <c r="C54" s="125">
        <f>SUM(C52:C52)</f>
        <v>2625</v>
      </c>
      <c r="D54" s="125"/>
    </row>
    <row r="55" spans="1:4" ht="15" x14ac:dyDescent="0.25">
      <c r="A55" s="121"/>
      <c r="B55" s="125"/>
      <c r="C55" s="125"/>
      <c r="D55" s="125"/>
    </row>
    <row r="56" spans="1:4" ht="15" x14ac:dyDescent="0.25">
      <c r="A56" s="121" t="s">
        <v>79</v>
      </c>
      <c r="B56" s="125">
        <v>4500</v>
      </c>
      <c r="C56" s="125">
        <f>'Current Account Payments'!O35+'Current Account Payments'!O40+'Current Account Payments'!O38</f>
        <v>1497</v>
      </c>
      <c r="D56" s="125"/>
    </row>
    <row r="57" spans="1:4" x14ac:dyDescent="0.2">
      <c r="A57" s="123"/>
      <c r="B57" s="116"/>
      <c r="C57" s="116"/>
      <c r="D57" s="116"/>
    </row>
    <row r="58" spans="1:4" ht="15" x14ac:dyDescent="0.25">
      <c r="A58" s="127" t="s">
        <v>133</v>
      </c>
      <c r="B58" s="128">
        <f>B23+B40+B49+B54+B56</f>
        <v>12843</v>
      </c>
      <c r="C58" s="128">
        <f>C23+C40+C49+C54+C56</f>
        <v>10349.27</v>
      </c>
      <c r="D58" s="128"/>
    </row>
    <row r="59" spans="1:4" ht="15" thickBot="1" x14ac:dyDescent="0.25">
      <c r="C59" s="118"/>
    </row>
    <row r="60" spans="1:4" ht="15" x14ac:dyDescent="0.25">
      <c r="A60" s="129" t="s">
        <v>119</v>
      </c>
      <c r="B60" s="130" t="s">
        <v>112</v>
      </c>
      <c r="C60" s="139" t="s">
        <v>163</v>
      </c>
      <c r="D60" s="131"/>
    </row>
    <row r="61" spans="1:4" x14ac:dyDescent="0.2">
      <c r="A61" s="114" t="s">
        <v>117</v>
      </c>
      <c r="B61" s="116"/>
      <c r="C61" s="116">
        <f>C2+C17-C58</f>
        <v>4197.5099999999984</v>
      </c>
      <c r="D61" s="132"/>
    </row>
    <row r="62" spans="1:4" x14ac:dyDescent="0.2">
      <c r="A62" s="114" t="s">
        <v>120</v>
      </c>
      <c r="B62" s="116"/>
      <c r="C62" s="116">
        <f>D3+D17</f>
        <v>6003.94</v>
      </c>
      <c r="D62" s="132"/>
    </row>
    <row r="63" spans="1:4" ht="15.75" thickBot="1" x14ac:dyDescent="0.3">
      <c r="A63" s="135" t="s">
        <v>118</v>
      </c>
      <c r="B63" s="136"/>
      <c r="C63" s="136"/>
      <c r="D63" s="137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84"/>
  <sheetViews>
    <sheetView topLeftCell="B1" zoomScaleNormal="100" workbookViewId="0">
      <pane ySplit="4" topLeftCell="A39" activePane="bottomLeft" state="frozen"/>
      <selection activeCell="C1" sqref="C1"/>
      <selection pane="bottomLeft" activeCell="E48" sqref="E48"/>
    </sheetView>
  </sheetViews>
  <sheetFormatPr defaultColWidth="24.42578125" defaultRowHeight="12.75" x14ac:dyDescent="0.2"/>
  <cols>
    <col min="1" max="1" width="14" style="57" customWidth="1"/>
    <col min="2" max="2" width="13.42578125" style="68" customWidth="1"/>
    <col min="3" max="3" width="54.140625" style="16" customWidth="1"/>
    <col min="4" max="4" width="6.140625" style="18" customWidth="1"/>
    <col min="5" max="5" width="14.7109375" style="8" customWidth="1"/>
    <col min="6" max="6" width="12.28515625" style="8" customWidth="1"/>
    <col min="7" max="7" width="11.140625" style="48" hidden="1" customWidth="1"/>
    <col min="8" max="8" width="8.42578125" style="50" hidden="1" customWidth="1"/>
    <col min="9" max="9" width="13.28515625" style="51" bestFit="1" customWidth="1"/>
    <col min="10" max="10" width="11.140625" style="51" customWidth="1"/>
    <col min="11" max="11" width="11.140625" style="147" customWidth="1"/>
    <col min="12" max="12" width="11" style="8" customWidth="1"/>
    <col min="13" max="13" width="11.7109375" style="8" customWidth="1"/>
    <col min="14" max="14" width="15" style="8" customWidth="1"/>
    <col min="15" max="15" width="11.7109375" style="8" customWidth="1"/>
    <col min="16" max="16" width="11.28515625" style="8" customWidth="1"/>
    <col min="17" max="17" width="24.42578125" customWidth="1"/>
    <col min="18" max="18" width="24.42578125" style="8" customWidth="1"/>
  </cols>
  <sheetData>
    <row r="1" spans="1:58" x14ac:dyDescent="0.2">
      <c r="A1" s="153" t="s">
        <v>22</v>
      </c>
      <c r="B1" s="153"/>
      <c r="C1" s="153"/>
      <c r="E1" s="5"/>
      <c r="F1" s="5"/>
      <c r="G1" s="42"/>
      <c r="H1" s="43"/>
      <c r="I1" s="44"/>
      <c r="J1" s="1"/>
      <c r="K1" s="142"/>
      <c r="L1" s="5"/>
      <c r="M1" s="5"/>
      <c r="N1" s="5"/>
      <c r="O1" s="5"/>
      <c r="P1" s="5"/>
      <c r="R1" s="5"/>
    </row>
    <row r="2" spans="1:58" ht="13.5" thickBot="1" x14ac:dyDescent="0.25">
      <c r="A2" s="45"/>
      <c r="B2" s="6"/>
      <c r="C2"/>
      <c r="E2" s="5"/>
      <c r="F2" s="5"/>
      <c r="G2" s="42"/>
      <c r="H2" s="16"/>
      <c r="I2" s="46"/>
      <c r="J2"/>
      <c r="K2" s="142"/>
      <c r="L2" s="5"/>
      <c r="M2" s="5"/>
      <c r="N2" s="5"/>
      <c r="O2" s="5"/>
      <c r="P2" s="5"/>
      <c r="R2"/>
    </row>
    <row r="3" spans="1:58" s="2" customFormat="1" ht="12.75" customHeight="1" x14ac:dyDescent="0.2">
      <c r="A3" s="151" t="s">
        <v>16</v>
      </c>
      <c r="B3" s="152"/>
      <c r="C3" s="152"/>
      <c r="D3" s="152"/>
      <c r="E3" s="152"/>
      <c r="F3" s="152"/>
      <c r="G3" s="152"/>
      <c r="H3" s="152"/>
      <c r="I3" s="154" t="s">
        <v>15</v>
      </c>
      <c r="J3" s="155"/>
      <c r="K3" s="156"/>
      <c r="L3" s="156"/>
      <c r="M3" s="156"/>
      <c r="N3" s="156"/>
      <c r="O3" s="156"/>
      <c r="P3" s="157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s="2" customFormat="1" ht="76.5" x14ac:dyDescent="0.2">
      <c r="A4" s="89" t="s">
        <v>1</v>
      </c>
      <c r="B4" s="89" t="s">
        <v>4</v>
      </c>
      <c r="C4" s="89" t="s">
        <v>0</v>
      </c>
      <c r="D4" s="89"/>
      <c r="E4" s="89" t="s">
        <v>2</v>
      </c>
      <c r="F4" s="89" t="s">
        <v>14</v>
      </c>
      <c r="G4" s="89" t="s">
        <v>17</v>
      </c>
      <c r="H4" s="89" t="s">
        <v>7</v>
      </c>
      <c r="I4" s="90" t="s">
        <v>28</v>
      </c>
      <c r="J4" s="89" t="s">
        <v>39</v>
      </c>
      <c r="K4" s="143" t="s">
        <v>11</v>
      </c>
      <c r="L4" s="89"/>
      <c r="M4" s="89"/>
      <c r="N4" s="89"/>
      <c r="O4" s="89" t="s">
        <v>12</v>
      </c>
      <c r="P4" s="91" t="s">
        <v>40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</row>
    <row r="5" spans="1:58" s="2" customFormat="1" ht="38.25" x14ac:dyDescent="0.2">
      <c r="A5" s="89"/>
      <c r="B5" s="89"/>
      <c r="C5" s="89"/>
      <c r="D5" s="89"/>
      <c r="E5" s="89"/>
      <c r="F5" s="89"/>
      <c r="G5" s="89"/>
      <c r="H5" s="89"/>
      <c r="I5" s="141"/>
      <c r="J5" s="89"/>
      <c r="K5" s="143"/>
      <c r="L5" s="89" t="s">
        <v>137</v>
      </c>
      <c r="M5" s="89" t="s">
        <v>60</v>
      </c>
      <c r="N5" s="89" t="s">
        <v>138</v>
      </c>
      <c r="O5" s="89"/>
      <c r="P5" s="89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s="23" customFormat="1" ht="12.75" customHeight="1" x14ac:dyDescent="0.2">
      <c r="A6" s="53">
        <v>1170</v>
      </c>
      <c r="B6" s="54">
        <v>43926</v>
      </c>
      <c r="C6" s="80" t="s">
        <v>44</v>
      </c>
      <c r="D6" s="55" t="s">
        <v>92</v>
      </c>
      <c r="E6" s="97">
        <v>26.95</v>
      </c>
      <c r="F6" s="97"/>
      <c r="G6" s="99" t="s">
        <v>45</v>
      </c>
      <c r="H6" s="96"/>
      <c r="I6" s="100"/>
      <c r="J6" s="98"/>
      <c r="K6" s="144"/>
      <c r="L6" s="98"/>
      <c r="M6" s="98"/>
      <c r="N6" s="98"/>
      <c r="O6" s="98">
        <v>26.95</v>
      </c>
      <c r="P6" s="98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</row>
    <row r="7" spans="1:58" s="23" customFormat="1" x14ac:dyDescent="0.2">
      <c r="A7" s="53">
        <v>1171</v>
      </c>
      <c r="B7" s="54">
        <v>43926</v>
      </c>
      <c r="C7" s="80" t="s">
        <v>46</v>
      </c>
      <c r="D7" s="55" t="s">
        <v>92</v>
      </c>
      <c r="E7" s="97">
        <v>40</v>
      </c>
      <c r="F7" s="97"/>
      <c r="G7" s="99" t="s">
        <v>49</v>
      </c>
      <c r="H7" s="96"/>
      <c r="I7" s="100"/>
      <c r="J7" s="98"/>
      <c r="K7" s="145">
        <v>40</v>
      </c>
      <c r="L7" s="97"/>
      <c r="M7" s="97"/>
      <c r="N7" s="97">
        <v>40</v>
      </c>
      <c r="O7" s="98"/>
      <c r="P7" s="98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23" customFormat="1" x14ac:dyDescent="0.2">
      <c r="A8" s="53">
        <v>1172</v>
      </c>
      <c r="B8" s="54">
        <v>43926</v>
      </c>
      <c r="C8" s="80" t="s">
        <v>47</v>
      </c>
      <c r="D8" s="55" t="s">
        <v>92</v>
      </c>
      <c r="E8" s="97">
        <v>24</v>
      </c>
      <c r="F8" s="97"/>
      <c r="G8" s="99" t="s">
        <v>50</v>
      </c>
      <c r="H8" s="96"/>
      <c r="I8" s="96"/>
      <c r="J8" s="98"/>
      <c r="K8" s="145">
        <v>24</v>
      </c>
      <c r="L8" s="97"/>
      <c r="M8" s="97"/>
      <c r="N8" s="97">
        <v>24</v>
      </c>
      <c r="O8" s="98"/>
      <c r="P8" s="9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23" customFormat="1" x14ac:dyDescent="0.2">
      <c r="A9" s="53">
        <v>1173</v>
      </c>
      <c r="B9" s="54">
        <v>43926</v>
      </c>
      <c r="C9" s="80" t="s">
        <v>147</v>
      </c>
      <c r="D9" s="55" t="s">
        <v>92</v>
      </c>
      <c r="E9" s="97">
        <v>209.4</v>
      </c>
      <c r="F9" s="97"/>
      <c r="G9" s="99" t="s">
        <v>51</v>
      </c>
      <c r="H9" s="96"/>
      <c r="I9" s="100"/>
      <c r="J9" s="97">
        <v>209.4</v>
      </c>
      <c r="K9" s="144"/>
      <c r="L9" s="98"/>
      <c r="M9" s="98"/>
      <c r="N9" s="98"/>
      <c r="O9" s="98"/>
      <c r="P9" s="98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x14ac:dyDescent="0.2">
      <c r="A10" s="53">
        <v>1174</v>
      </c>
      <c r="B10" s="54">
        <v>43926</v>
      </c>
      <c r="C10" s="80" t="s">
        <v>48</v>
      </c>
      <c r="D10" s="92" t="s">
        <v>92</v>
      </c>
      <c r="E10" s="97">
        <v>273.05</v>
      </c>
      <c r="F10" s="97"/>
      <c r="G10" s="99" t="s">
        <v>52</v>
      </c>
      <c r="H10" s="101"/>
      <c r="I10" s="102">
        <v>207.45</v>
      </c>
      <c r="K10" s="145">
        <f>E10-I10</f>
        <v>65.600000000000023</v>
      </c>
      <c r="L10" s="140">
        <f>18+25.2</f>
        <v>43.2</v>
      </c>
      <c r="M10" s="140">
        <f>14+8.4</f>
        <v>22.4</v>
      </c>
      <c r="N10" s="98"/>
      <c r="O10" s="103"/>
      <c r="P10" s="103"/>
      <c r="R10"/>
    </row>
    <row r="11" spans="1:58" x14ac:dyDescent="0.2">
      <c r="A11" s="53">
        <v>1175</v>
      </c>
      <c r="B11" s="54">
        <v>43955</v>
      </c>
      <c r="C11" s="23" t="s">
        <v>81</v>
      </c>
      <c r="D11" s="55" t="s">
        <v>92</v>
      </c>
      <c r="E11" s="97">
        <v>178.2</v>
      </c>
      <c r="F11" s="97">
        <v>29.7</v>
      </c>
      <c r="G11" s="99" t="s">
        <v>89</v>
      </c>
      <c r="H11" s="96"/>
      <c r="I11" s="100"/>
      <c r="J11" s="98"/>
      <c r="K11" s="144">
        <v>178.2</v>
      </c>
      <c r="L11" s="98"/>
      <c r="M11" s="98"/>
      <c r="N11" s="98">
        <v>178.2</v>
      </c>
      <c r="O11" s="98"/>
      <c r="P11" s="98"/>
      <c r="R11"/>
    </row>
    <row r="12" spans="1:58" x14ac:dyDescent="0.2">
      <c r="A12" s="53">
        <v>1176</v>
      </c>
      <c r="B12" s="54">
        <v>43955</v>
      </c>
      <c r="C12" s="80" t="s">
        <v>48</v>
      </c>
      <c r="D12" s="55" t="s">
        <v>92</v>
      </c>
      <c r="E12" s="97">
        <v>244.75</v>
      </c>
      <c r="F12" s="97"/>
      <c r="G12" s="99" t="s">
        <v>89</v>
      </c>
      <c r="H12" s="96"/>
      <c r="I12" s="100">
        <v>176.4</v>
      </c>
      <c r="K12" s="144">
        <f>E12-I12</f>
        <v>68.349999999999994</v>
      </c>
      <c r="L12" s="98">
        <f>18+25.2+14.39</f>
        <v>57.59</v>
      </c>
      <c r="M12" s="98">
        <f>9.12+1.64</f>
        <v>10.76</v>
      </c>
      <c r="N12" s="98"/>
      <c r="O12" s="98"/>
      <c r="P12" s="98"/>
      <c r="R12"/>
    </row>
    <row r="13" spans="1:58" x14ac:dyDescent="0.2">
      <c r="A13" s="53">
        <v>1177</v>
      </c>
      <c r="B13" s="54">
        <v>43955</v>
      </c>
      <c r="C13" s="23" t="s">
        <v>82</v>
      </c>
      <c r="D13" s="55" t="s">
        <v>92</v>
      </c>
      <c r="E13" s="97">
        <v>378.13</v>
      </c>
      <c r="F13" s="97">
        <v>40.520000000000003</v>
      </c>
      <c r="G13" s="99" t="s">
        <v>89</v>
      </c>
      <c r="H13" s="96"/>
      <c r="I13" s="100"/>
      <c r="J13" s="98"/>
      <c r="K13" s="145">
        <v>378.13</v>
      </c>
      <c r="L13" s="97"/>
      <c r="M13" s="97"/>
      <c r="N13" s="97">
        <v>378.13</v>
      </c>
      <c r="O13" s="98"/>
      <c r="P13" s="98"/>
      <c r="R13"/>
    </row>
    <row r="14" spans="1:58" x14ac:dyDescent="0.2">
      <c r="A14" s="53">
        <v>1178</v>
      </c>
      <c r="B14" s="54">
        <v>43983</v>
      </c>
      <c r="C14" s="23" t="s">
        <v>83</v>
      </c>
      <c r="D14" s="55" t="s">
        <v>92</v>
      </c>
      <c r="E14" s="97">
        <v>51.8</v>
      </c>
      <c r="F14" s="97"/>
      <c r="G14" s="99" t="s">
        <v>90</v>
      </c>
      <c r="H14" s="96"/>
      <c r="I14" s="100"/>
      <c r="J14" s="98">
        <v>51.8</v>
      </c>
      <c r="K14" s="145"/>
      <c r="L14" s="97"/>
      <c r="M14" s="97"/>
      <c r="N14" s="97"/>
      <c r="O14" s="98"/>
      <c r="P14" s="98"/>
      <c r="R14"/>
    </row>
    <row r="15" spans="1:58" x14ac:dyDescent="0.2">
      <c r="A15" s="53">
        <v>1179</v>
      </c>
      <c r="B15" s="54">
        <v>43983</v>
      </c>
      <c r="C15" s="23" t="s">
        <v>84</v>
      </c>
      <c r="D15" s="55" t="s">
        <v>92</v>
      </c>
      <c r="E15" s="97">
        <v>402.88</v>
      </c>
      <c r="F15" s="97"/>
      <c r="G15" s="99" t="s">
        <v>90</v>
      </c>
      <c r="H15" s="96"/>
      <c r="I15" s="100"/>
      <c r="J15" s="98"/>
      <c r="K15" s="145">
        <f>E15</f>
        <v>402.88</v>
      </c>
      <c r="L15" s="97"/>
      <c r="M15" s="97"/>
      <c r="N15" s="97">
        <v>402.88</v>
      </c>
      <c r="O15" s="98"/>
      <c r="P15" s="98"/>
      <c r="R15"/>
    </row>
    <row r="16" spans="1:58" x14ac:dyDescent="0.2">
      <c r="A16" s="53">
        <v>1180</v>
      </c>
      <c r="B16" s="54">
        <v>43983</v>
      </c>
      <c r="C16" s="23" t="s">
        <v>85</v>
      </c>
      <c r="D16" s="55" t="s">
        <v>92</v>
      </c>
      <c r="E16" s="97">
        <v>21.6</v>
      </c>
      <c r="F16" s="97"/>
      <c r="G16" s="99" t="s">
        <v>90</v>
      </c>
      <c r="H16" s="96"/>
      <c r="I16" s="100"/>
      <c r="J16" s="98"/>
      <c r="K16" s="145"/>
      <c r="L16" s="97"/>
      <c r="M16" s="97"/>
      <c r="N16" s="97"/>
      <c r="O16" s="98">
        <f>E16</f>
        <v>21.6</v>
      </c>
      <c r="P16" s="98" t="s">
        <v>136</v>
      </c>
      <c r="R16"/>
    </row>
    <row r="17" spans="1:18" x14ac:dyDescent="0.2">
      <c r="A17" s="53">
        <v>1181</v>
      </c>
      <c r="B17" s="54">
        <v>43983</v>
      </c>
      <c r="C17" s="23" t="s">
        <v>88</v>
      </c>
      <c r="D17" s="55" t="s">
        <v>92</v>
      </c>
      <c r="E17" s="97">
        <v>700.79</v>
      </c>
      <c r="F17" s="97">
        <f>2.4+0.8</f>
        <v>3.2</v>
      </c>
      <c r="G17" s="99" t="s">
        <v>90</v>
      </c>
      <c r="H17" s="96"/>
      <c r="I17" s="100">
        <v>176.4</v>
      </c>
      <c r="J17" s="98"/>
      <c r="K17" s="144">
        <f>E17-I17</f>
        <v>524.39</v>
      </c>
      <c r="L17" s="100">
        <f>18+25.2+14.39</f>
        <v>57.59</v>
      </c>
      <c r="M17" s="100"/>
      <c r="N17" s="100">
        <f>350+116.8</f>
        <v>466.8</v>
      </c>
      <c r="O17" s="98"/>
      <c r="P17" s="98"/>
      <c r="R17"/>
    </row>
    <row r="18" spans="1:18" x14ac:dyDescent="0.2">
      <c r="A18" s="53">
        <v>1182</v>
      </c>
      <c r="B18" s="54">
        <v>44018</v>
      </c>
      <c r="C18" s="23" t="s">
        <v>86</v>
      </c>
      <c r="D18" s="55" t="s">
        <v>92</v>
      </c>
      <c r="E18" s="97">
        <v>125</v>
      </c>
      <c r="F18" s="97"/>
      <c r="G18" s="99" t="s">
        <v>123</v>
      </c>
      <c r="H18" s="96"/>
      <c r="I18" s="100"/>
      <c r="J18" s="98"/>
      <c r="K18" s="144">
        <v>125</v>
      </c>
      <c r="L18" s="98"/>
      <c r="M18" s="98"/>
      <c r="N18" s="98">
        <v>125</v>
      </c>
      <c r="O18" s="98"/>
      <c r="P18" s="98"/>
      <c r="R18"/>
    </row>
    <row r="19" spans="1:18" x14ac:dyDescent="0.2">
      <c r="A19" s="53">
        <v>1183</v>
      </c>
      <c r="B19" s="54">
        <v>44018</v>
      </c>
      <c r="C19" s="23" t="s">
        <v>87</v>
      </c>
      <c r="D19" s="55" t="s">
        <v>92</v>
      </c>
      <c r="E19" s="97">
        <v>326.13</v>
      </c>
      <c r="F19" s="97">
        <f>2.4+6.62+1.56</f>
        <v>10.58</v>
      </c>
      <c r="G19" s="99" t="s">
        <v>123</v>
      </c>
      <c r="H19" s="96"/>
      <c r="I19" s="100">
        <v>207.45</v>
      </c>
      <c r="J19" s="98"/>
      <c r="K19" s="144">
        <f>(326.13)-I19</f>
        <v>118.68</v>
      </c>
      <c r="L19" s="98">
        <f>18+25.2+14.39+2.94</f>
        <v>60.53</v>
      </c>
      <c r="M19" s="98">
        <f>39.69+18.46</f>
        <v>58.15</v>
      </c>
      <c r="N19" s="98"/>
      <c r="O19" s="98"/>
      <c r="P19" s="98"/>
      <c r="R19"/>
    </row>
    <row r="20" spans="1:18" x14ac:dyDescent="0.2">
      <c r="A20" s="53">
        <v>1184</v>
      </c>
      <c r="B20" s="54">
        <v>44081</v>
      </c>
      <c r="C20" s="23" t="s">
        <v>121</v>
      </c>
      <c r="D20" s="55" t="s">
        <v>92</v>
      </c>
      <c r="E20" s="97">
        <v>240</v>
      </c>
      <c r="F20" s="97">
        <v>40</v>
      </c>
      <c r="G20" s="99" t="s">
        <v>122</v>
      </c>
      <c r="H20" s="96"/>
      <c r="I20" s="100"/>
      <c r="J20" s="98"/>
      <c r="K20" s="144"/>
      <c r="L20" s="98"/>
      <c r="M20" s="98"/>
      <c r="N20" s="98"/>
      <c r="O20" s="98">
        <v>240</v>
      </c>
      <c r="P20" s="98"/>
      <c r="R20"/>
    </row>
    <row r="21" spans="1:18" x14ac:dyDescent="0.2">
      <c r="A21" s="53">
        <v>1185</v>
      </c>
      <c r="B21" s="54">
        <v>44081</v>
      </c>
      <c r="C21" s="23" t="s">
        <v>152</v>
      </c>
      <c r="D21" s="55" t="s">
        <v>92</v>
      </c>
      <c r="E21" s="97">
        <v>100</v>
      </c>
      <c r="F21" s="97"/>
      <c r="G21" s="99" t="s">
        <v>122</v>
      </c>
      <c r="H21" s="96"/>
      <c r="I21" s="100"/>
      <c r="J21" s="98"/>
      <c r="K21" s="144">
        <v>100</v>
      </c>
      <c r="L21" s="98"/>
      <c r="M21" s="98"/>
      <c r="N21" s="98">
        <v>100</v>
      </c>
      <c r="O21" s="98"/>
      <c r="P21" s="98"/>
      <c r="R21"/>
    </row>
    <row r="22" spans="1:18" x14ac:dyDescent="0.2">
      <c r="A22" s="53">
        <v>1186</v>
      </c>
      <c r="B22" s="54">
        <v>44081</v>
      </c>
      <c r="C22" s="23" t="s">
        <v>87</v>
      </c>
      <c r="D22" s="55" t="s">
        <v>92</v>
      </c>
      <c r="E22" s="97">
        <v>497.83</v>
      </c>
      <c r="F22" s="97"/>
      <c r="G22" s="99" t="s">
        <v>122</v>
      </c>
      <c r="H22" s="96"/>
      <c r="I22" s="100">
        <v>403.65</v>
      </c>
      <c r="J22" s="98"/>
      <c r="K22" s="144">
        <f>E22-I22-J22</f>
        <v>94.18</v>
      </c>
      <c r="L22" s="98">
        <f>36+25.2+28.78</f>
        <v>89.98</v>
      </c>
      <c r="M22" s="98">
        <v>4.2</v>
      </c>
      <c r="N22" s="98"/>
      <c r="O22" s="98"/>
      <c r="P22" s="98"/>
      <c r="R22"/>
    </row>
    <row r="23" spans="1:18" x14ac:dyDescent="0.2">
      <c r="A23" s="53">
        <v>1187</v>
      </c>
      <c r="B23" s="54">
        <v>44109</v>
      </c>
      <c r="C23" s="23" t="s">
        <v>87</v>
      </c>
      <c r="D23" s="55" t="s">
        <v>92</v>
      </c>
      <c r="E23" s="97">
        <v>264.20999999999998</v>
      </c>
      <c r="F23" s="97"/>
      <c r="G23" s="99" t="s">
        <v>127</v>
      </c>
      <c r="H23" s="96"/>
      <c r="I23" s="100">
        <v>170.4</v>
      </c>
      <c r="J23" s="98"/>
      <c r="K23" s="144">
        <f>E23-I23-J23</f>
        <v>93.809999999999974</v>
      </c>
      <c r="L23" s="98">
        <f>18+37.8+14.39</f>
        <v>70.19</v>
      </c>
      <c r="M23" s="98">
        <v>23.62</v>
      </c>
      <c r="N23" s="98"/>
      <c r="O23" s="98"/>
      <c r="P23" s="98"/>
      <c r="R23"/>
    </row>
    <row r="24" spans="1:18" x14ac:dyDescent="0.2">
      <c r="A24" s="53">
        <v>1188</v>
      </c>
      <c r="B24" s="54">
        <v>44109</v>
      </c>
      <c r="C24" s="23" t="s">
        <v>126</v>
      </c>
      <c r="D24" s="55" t="s">
        <v>92</v>
      </c>
      <c r="E24" s="97">
        <v>250</v>
      </c>
      <c r="F24" s="97"/>
      <c r="G24" s="99" t="s">
        <v>127</v>
      </c>
      <c r="H24" s="96"/>
      <c r="I24" s="100"/>
      <c r="J24" s="98"/>
      <c r="K24" s="144"/>
      <c r="L24" s="98"/>
      <c r="M24" s="98"/>
      <c r="N24" s="98"/>
      <c r="O24" s="98"/>
      <c r="P24" s="98">
        <v>250</v>
      </c>
      <c r="R24"/>
    </row>
    <row r="25" spans="1:18" x14ac:dyDescent="0.2">
      <c r="A25" s="53">
        <v>1189</v>
      </c>
      <c r="B25" s="54">
        <v>44137</v>
      </c>
      <c r="C25" s="23" t="s">
        <v>141</v>
      </c>
      <c r="D25" s="55" t="s">
        <v>92</v>
      </c>
      <c r="E25" s="97">
        <v>255.6</v>
      </c>
      <c r="F25" s="97"/>
      <c r="G25" s="99" t="s">
        <v>153</v>
      </c>
      <c r="H25" s="96"/>
      <c r="I25" s="100"/>
      <c r="J25" s="98">
        <v>255.6</v>
      </c>
      <c r="K25" s="144"/>
      <c r="L25" s="98"/>
      <c r="M25" s="98"/>
      <c r="N25" s="98"/>
      <c r="O25" s="98"/>
      <c r="P25" s="98"/>
      <c r="R25"/>
    </row>
    <row r="26" spans="1:18" x14ac:dyDescent="0.2">
      <c r="A26" s="53">
        <v>1190</v>
      </c>
      <c r="B26" s="54">
        <v>44137</v>
      </c>
      <c r="C26" s="23" t="s">
        <v>87</v>
      </c>
      <c r="D26" s="55" t="s">
        <v>92</v>
      </c>
      <c r="E26" s="97">
        <v>259.18</v>
      </c>
      <c r="F26" s="97"/>
      <c r="G26" s="99" t="s">
        <v>153</v>
      </c>
      <c r="H26" s="96"/>
      <c r="I26" s="100">
        <v>170.4</v>
      </c>
      <c r="J26" s="98"/>
      <c r="K26" s="144">
        <f>E26-I26</f>
        <v>88.78</v>
      </c>
      <c r="L26" s="98">
        <f>18+25.2</f>
        <v>43.2</v>
      </c>
      <c r="M26" s="98">
        <v>45.58</v>
      </c>
      <c r="N26" s="98"/>
      <c r="O26" s="98"/>
      <c r="P26" s="98"/>
      <c r="R26"/>
    </row>
    <row r="27" spans="1:18" x14ac:dyDescent="0.2">
      <c r="A27" s="53">
        <v>1191</v>
      </c>
      <c r="B27" s="54">
        <v>44137</v>
      </c>
      <c r="C27" s="23" t="s">
        <v>129</v>
      </c>
      <c r="D27" s="55" t="s">
        <v>92</v>
      </c>
      <c r="E27" s="97">
        <v>6.8</v>
      </c>
      <c r="F27" s="97"/>
      <c r="G27" s="99" t="s">
        <v>153</v>
      </c>
      <c r="H27" s="96"/>
      <c r="I27" s="100"/>
      <c r="J27" s="98"/>
      <c r="K27" s="144"/>
      <c r="L27" s="98"/>
      <c r="M27" s="98"/>
      <c r="N27" s="98"/>
      <c r="O27" s="98">
        <v>6.8</v>
      </c>
      <c r="P27" s="98"/>
      <c r="R27"/>
    </row>
    <row r="28" spans="1:18" x14ac:dyDescent="0.2">
      <c r="A28" s="53">
        <v>1192</v>
      </c>
      <c r="B28" s="54">
        <v>44137</v>
      </c>
      <c r="C28" s="23" t="s">
        <v>130</v>
      </c>
      <c r="D28" s="55" t="s">
        <v>92</v>
      </c>
      <c r="E28" s="97">
        <v>400</v>
      </c>
      <c r="F28" s="97"/>
      <c r="G28" s="99" t="s">
        <v>153</v>
      </c>
      <c r="H28" s="96"/>
      <c r="I28" s="100"/>
      <c r="J28" s="98"/>
      <c r="K28" s="144"/>
      <c r="L28" s="98"/>
      <c r="M28" s="98"/>
      <c r="N28" s="98"/>
      <c r="O28" s="98">
        <v>400</v>
      </c>
      <c r="P28" s="98"/>
      <c r="R28"/>
    </row>
    <row r="29" spans="1:18" x14ac:dyDescent="0.2">
      <c r="A29" s="53">
        <v>1193</v>
      </c>
      <c r="B29" s="54">
        <v>44172</v>
      </c>
      <c r="C29" s="23" t="s">
        <v>139</v>
      </c>
      <c r="D29" s="55" t="s">
        <v>92</v>
      </c>
      <c r="E29" s="97">
        <v>10</v>
      </c>
      <c r="F29" s="97"/>
      <c r="G29" s="99" t="s">
        <v>154</v>
      </c>
      <c r="H29" s="96"/>
      <c r="I29" s="100"/>
      <c r="J29" s="98"/>
      <c r="K29" s="144">
        <v>10</v>
      </c>
      <c r="L29" s="98"/>
      <c r="M29" s="98">
        <v>10</v>
      </c>
      <c r="N29" s="98"/>
      <c r="O29" s="98"/>
      <c r="P29" s="98"/>
      <c r="R29"/>
    </row>
    <row r="30" spans="1:18" x14ac:dyDescent="0.2">
      <c r="A30" s="53">
        <v>1194</v>
      </c>
      <c r="B30" s="54">
        <v>44172</v>
      </c>
      <c r="C30" s="54" t="s">
        <v>140</v>
      </c>
      <c r="D30" s="55" t="s">
        <v>92</v>
      </c>
      <c r="E30" s="97">
        <v>6</v>
      </c>
      <c r="F30" s="97"/>
      <c r="G30" s="99" t="s">
        <v>154</v>
      </c>
      <c r="H30" s="96"/>
      <c r="I30" s="100"/>
      <c r="J30" s="98"/>
      <c r="K30" s="144"/>
      <c r="L30" s="98"/>
      <c r="M30" s="98"/>
      <c r="N30" s="98"/>
      <c r="O30" s="98">
        <v>6</v>
      </c>
      <c r="P30" s="98"/>
      <c r="R30"/>
    </row>
    <row r="31" spans="1:18" x14ac:dyDescent="0.2">
      <c r="A31" s="53">
        <v>1195</v>
      </c>
      <c r="B31" s="54">
        <v>44172</v>
      </c>
      <c r="C31" s="23" t="s">
        <v>87</v>
      </c>
      <c r="D31" s="55" t="s">
        <v>92</v>
      </c>
      <c r="E31" s="97">
        <v>268.85000000000002</v>
      </c>
      <c r="F31" s="97"/>
      <c r="G31" s="99" t="s">
        <v>154</v>
      </c>
      <c r="H31" s="96"/>
      <c r="I31" s="100">
        <v>213.05</v>
      </c>
      <c r="J31" s="98"/>
      <c r="K31" s="144">
        <f>E31-I31</f>
        <v>55.800000000000011</v>
      </c>
      <c r="L31" s="98">
        <f>18+37.8</f>
        <v>55.8</v>
      </c>
      <c r="M31" s="98"/>
      <c r="N31" s="98"/>
      <c r="O31" s="98"/>
      <c r="P31" s="98"/>
      <c r="R31"/>
    </row>
    <row r="32" spans="1:18" x14ac:dyDescent="0.2">
      <c r="A32" s="53">
        <v>1196</v>
      </c>
      <c r="B32" s="54">
        <v>44200</v>
      </c>
      <c r="C32" s="23" t="s">
        <v>87</v>
      </c>
      <c r="D32" s="55" t="s">
        <v>92</v>
      </c>
      <c r="E32" s="97">
        <v>213.6</v>
      </c>
      <c r="F32" s="97"/>
      <c r="G32" s="99" t="s">
        <v>155</v>
      </c>
      <c r="H32" s="96"/>
      <c r="I32" s="100">
        <v>170.4</v>
      </c>
      <c r="J32" s="98"/>
      <c r="K32" s="144">
        <v>43.2</v>
      </c>
      <c r="L32" s="98">
        <v>43.2</v>
      </c>
      <c r="M32" s="98"/>
      <c r="N32" s="98"/>
      <c r="O32" s="98"/>
      <c r="P32" s="98"/>
      <c r="R32"/>
    </row>
    <row r="33" spans="1:18" x14ac:dyDescent="0.2">
      <c r="A33" s="53">
        <v>1197</v>
      </c>
      <c r="B33" s="54">
        <v>44200</v>
      </c>
      <c r="C33" s="23" t="s">
        <v>142</v>
      </c>
      <c r="D33" s="55" t="s">
        <v>92</v>
      </c>
      <c r="E33" s="97">
        <v>25</v>
      </c>
      <c r="F33" s="97"/>
      <c r="G33" s="99" t="s">
        <v>155</v>
      </c>
      <c r="H33" s="96"/>
      <c r="I33" s="100"/>
      <c r="J33" s="98"/>
      <c r="K33" s="144"/>
      <c r="L33" s="98"/>
      <c r="M33" s="98"/>
      <c r="N33" s="98"/>
      <c r="O33" s="98"/>
      <c r="P33" s="98">
        <v>25</v>
      </c>
      <c r="R33"/>
    </row>
    <row r="34" spans="1:18" x14ac:dyDescent="0.2">
      <c r="A34" s="53">
        <v>1198</v>
      </c>
      <c r="B34" s="54">
        <v>44200</v>
      </c>
      <c r="C34" s="23" t="s">
        <v>143</v>
      </c>
      <c r="D34" s="55" t="s">
        <v>92</v>
      </c>
      <c r="E34" s="97">
        <v>50</v>
      </c>
      <c r="F34" s="97"/>
      <c r="G34" s="99" t="s">
        <v>155</v>
      </c>
      <c r="H34" s="96"/>
      <c r="I34" s="100"/>
      <c r="J34" s="98"/>
      <c r="K34" s="144"/>
      <c r="L34" s="98"/>
      <c r="M34" s="98"/>
      <c r="N34" s="98"/>
      <c r="O34" s="98"/>
      <c r="P34" s="98">
        <v>50</v>
      </c>
      <c r="R34"/>
    </row>
    <row r="35" spans="1:18" x14ac:dyDescent="0.2">
      <c r="A35" s="53">
        <v>1199</v>
      </c>
      <c r="B35" s="54">
        <v>44207</v>
      </c>
      <c r="C35" s="23" t="s">
        <v>144</v>
      </c>
      <c r="D35" s="55" t="s">
        <v>92</v>
      </c>
      <c r="E35" s="97">
        <v>1338</v>
      </c>
      <c r="F35" s="97"/>
      <c r="G35" s="99" t="s">
        <v>156</v>
      </c>
      <c r="H35" s="96"/>
      <c r="I35" s="100"/>
      <c r="J35" s="98"/>
      <c r="K35" s="144"/>
      <c r="L35" s="98"/>
      <c r="M35" s="98"/>
      <c r="N35" s="98"/>
      <c r="O35" s="98">
        <v>1338</v>
      </c>
      <c r="P35" s="98"/>
      <c r="R35"/>
    </row>
    <row r="36" spans="1:18" x14ac:dyDescent="0.2">
      <c r="A36" s="53">
        <v>1200</v>
      </c>
      <c r="B36" s="54">
        <v>44228</v>
      </c>
      <c r="C36" s="23" t="s">
        <v>87</v>
      </c>
      <c r="D36" s="55" t="s">
        <v>92</v>
      </c>
      <c r="E36" s="97">
        <v>213.6</v>
      </c>
      <c r="F36" s="97"/>
      <c r="G36" s="99" t="s">
        <v>157</v>
      </c>
      <c r="H36" s="96"/>
      <c r="I36" s="100">
        <v>170.4</v>
      </c>
      <c r="J36" s="98"/>
      <c r="K36" s="144">
        <f>E36-I36</f>
        <v>43.199999999999989</v>
      </c>
      <c r="L36" s="98">
        <v>43.2</v>
      </c>
      <c r="M36" s="98"/>
      <c r="N36" s="98"/>
      <c r="O36" s="98"/>
      <c r="P36" s="98"/>
      <c r="R36"/>
    </row>
    <row r="37" spans="1:18" x14ac:dyDescent="0.2">
      <c r="A37" s="53">
        <v>1201</v>
      </c>
      <c r="B37" s="54">
        <v>44228</v>
      </c>
      <c r="C37" s="23" t="s">
        <v>145</v>
      </c>
      <c r="D37" s="55" t="s">
        <v>92</v>
      </c>
      <c r="E37" s="97">
        <v>138.4</v>
      </c>
      <c r="F37" s="97"/>
      <c r="G37" s="99" t="s">
        <v>157</v>
      </c>
      <c r="H37" s="96"/>
      <c r="I37" s="100"/>
      <c r="J37" s="98">
        <v>138.4</v>
      </c>
      <c r="K37" s="144"/>
      <c r="L37" s="98"/>
      <c r="M37" s="98"/>
      <c r="N37" s="98"/>
      <c r="O37" s="98"/>
      <c r="P37" s="98"/>
      <c r="R37"/>
    </row>
    <row r="38" spans="1:18" x14ac:dyDescent="0.2">
      <c r="A38" s="53">
        <v>1202</v>
      </c>
      <c r="B38" s="54">
        <v>44228</v>
      </c>
      <c r="C38" s="23" t="s">
        <v>146</v>
      </c>
      <c r="D38" s="55" t="s">
        <v>92</v>
      </c>
      <c r="E38" s="97">
        <v>109</v>
      </c>
      <c r="F38" s="97"/>
      <c r="G38" s="99" t="s">
        <v>157</v>
      </c>
      <c r="H38" s="96"/>
      <c r="I38" s="100"/>
      <c r="J38" s="98"/>
      <c r="K38" s="144"/>
      <c r="L38" s="98"/>
      <c r="M38" s="98"/>
      <c r="N38" s="98"/>
      <c r="O38" s="98">
        <v>109</v>
      </c>
      <c r="P38" s="98"/>
      <c r="R38"/>
    </row>
    <row r="39" spans="1:18" x14ac:dyDescent="0.2">
      <c r="A39" s="53">
        <v>1203</v>
      </c>
      <c r="B39" s="54">
        <v>44228</v>
      </c>
      <c r="C39" s="23" t="s">
        <v>149</v>
      </c>
      <c r="D39" s="55" t="s">
        <v>92</v>
      </c>
      <c r="E39" s="97">
        <v>2000</v>
      </c>
      <c r="F39" s="97"/>
      <c r="G39" s="99" t="s">
        <v>157</v>
      </c>
      <c r="H39" s="96"/>
      <c r="I39" s="100"/>
      <c r="J39" s="98"/>
      <c r="K39" s="144"/>
      <c r="L39" s="98"/>
      <c r="M39" s="98"/>
      <c r="N39" s="98"/>
      <c r="O39" s="98"/>
      <c r="P39" s="98">
        <v>2000</v>
      </c>
      <c r="R39"/>
    </row>
    <row r="40" spans="1:18" x14ac:dyDescent="0.2">
      <c r="A40" s="53">
        <v>1204</v>
      </c>
      <c r="B40" s="54">
        <v>44238</v>
      </c>
      <c r="C40" s="23" t="s">
        <v>161</v>
      </c>
      <c r="D40" s="55" t="s">
        <v>92</v>
      </c>
      <c r="E40" s="97">
        <v>50</v>
      </c>
      <c r="F40" s="97"/>
      <c r="G40" s="99" t="s">
        <v>157</v>
      </c>
      <c r="H40" s="96"/>
      <c r="I40" s="100"/>
      <c r="J40" s="98"/>
      <c r="K40" s="144"/>
      <c r="L40" s="98"/>
      <c r="M40" s="98"/>
      <c r="N40" s="98"/>
      <c r="O40" s="98">
        <v>50</v>
      </c>
      <c r="P40" s="98"/>
      <c r="R40"/>
    </row>
    <row r="41" spans="1:18" x14ac:dyDescent="0.2">
      <c r="A41" s="53">
        <v>1205</v>
      </c>
      <c r="B41" s="54">
        <v>44243</v>
      </c>
      <c r="C41" s="23" t="s">
        <v>149</v>
      </c>
      <c r="D41" s="55" t="s">
        <v>92</v>
      </c>
      <c r="E41" s="97">
        <v>50</v>
      </c>
      <c r="F41" s="97"/>
      <c r="G41" s="99" t="s">
        <v>157</v>
      </c>
      <c r="H41" s="96"/>
      <c r="I41" s="100"/>
      <c r="J41" s="98"/>
      <c r="K41" s="144"/>
      <c r="L41" s="98"/>
      <c r="M41" s="98"/>
      <c r="N41" s="98"/>
      <c r="O41" s="98"/>
      <c r="P41" s="98">
        <v>50</v>
      </c>
      <c r="R41"/>
    </row>
    <row r="42" spans="1:18" x14ac:dyDescent="0.2">
      <c r="A42" s="53">
        <v>1206</v>
      </c>
      <c r="B42" s="54">
        <v>44243</v>
      </c>
      <c r="C42" s="23" t="s">
        <v>150</v>
      </c>
      <c r="D42" s="55" t="s">
        <v>92</v>
      </c>
      <c r="E42" s="97">
        <v>50</v>
      </c>
      <c r="F42" s="97"/>
      <c r="G42" s="99" t="s">
        <v>157</v>
      </c>
      <c r="H42" s="96"/>
      <c r="I42" s="100"/>
      <c r="J42" s="98"/>
      <c r="K42" s="144"/>
      <c r="L42" s="98"/>
      <c r="M42" s="98"/>
      <c r="N42" s="98"/>
      <c r="O42" s="98"/>
      <c r="P42" s="98">
        <v>50</v>
      </c>
      <c r="R42"/>
    </row>
    <row r="43" spans="1:18" x14ac:dyDescent="0.2">
      <c r="A43" s="53">
        <v>1207</v>
      </c>
      <c r="B43" s="54">
        <v>44258</v>
      </c>
      <c r="C43" s="23" t="s">
        <v>87</v>
      </c>
      <c r="D43" s="55" t="s">
        <v>92</v>
      </c>
      <c r="E43" s="97">
        <v>247.32</v>
      </c>
      <c r="F43" s="97"/>
      <c r="G43" s="99" t="s">
        <v>158</v>
      </c>
      <c r="H43" s="96"/>
      <c r="I43" s="100">
        <v>223.32</v>
      </c>
      <c r="J43" s="98"/>
      <c r="K43" s="144">
        <f>E43-I43</f>
        <v>24</v>
      </c>
      <c r="L43" s="98">
        <v>24</v>
      </c>
      <c r="M43" s="98"/>
      <c r="N43" s="98"/>
      <c r="O43" s="98"/>
      <c r="P43" s="98"/>
      <c r="R43"/>
    </row>
    <row r="44" spans="1:18" x14ac:dyDescent="0.2">
      <c r="A44" s="53">
        <v>1209</v>
      </c>
      <c r="B44" s="54">
        <v>44258</v>
      </c>
      <c r="C44" s="23" t="s">
        <v>151</v>
      </c>
      <c r="D44" s="55" t="s">
        <v>92</v>
      </c>
      <c r="E44" s="97">
        <v>200</v>
      </c>
      <c r="F44" s="97"/>
      <c r="G44" s="99" t="s">
        <v>158</v>
      </c>
      <c r="H44" s="96"/>
      <c r="I44" s="100"/>
      <c r="J44" s="98"/>
      <c r="K44" s="144"/>
      <c r="L44" s="98"/>
      <c r="M44" s="98"/>
      <c r="N44" s="98"/>
      <c r="O44" s="98"/>
      <c r="P44" s="98">
        <v>200</v>
      </c>
      <c r="R44"/>
    </row>
    <row r="45" spans="1:18" x14ac:dyDescent="0.2">
      <c r="A45" s="53">
        <v>1208</v>
      </c>
      <c r="B45" s="54">
        <v>44258</v>
      </c>
      <c r="C45" s="150" t="s">
        <v>162</v>
      </c>
      <c r="D45" s="55" t="s">
        <v>92</v>
      </c>
      <c r="E45" s="97">
        <v>103.2</v>
      </c>
      <c r="F45" s="97"/>
      <c r="G45" s="99"/>
      <c r="H45" s="96"/>
      <c r="I45" s="100"/>
      <c r="J45" s="98"/>
      <c r="K45" s="144"/>
      <c r="L45" s="98"/>
      <c r="M45" s="98"/>
      <c r="N45" s="98"/>
      <c r="O45" s="98">
        <v>103.2</v>
      </c>
      <c r="P45" s="98"/>
      <c r="R45"/>
    </row>
    <row r="46" spans="1:18" x14ac:dyDescent="0.2">
      <c r="A46" s="53"/>
      <c r="B46" s="54"/>
      <c r="D46" s="55"/>
      <c r="E46" s="97"/>
      <c r="F46" s="97"/>
      <c r="G46" s="99"/>
      <c r="H46" s="96"/>
      <c r="I46" s="100"/>
      <c r="J46" s="98"/>
      <c r="K46" s="144"/>
      <c r="L46" s="98"/>
      <c r="M46" s="98"/>
      <c r="N46" s="98"/>
      <c r="O46" s="98"/>
      <c r="P46" s="98"/>
      <c r="R46"/>
    </row>
    <row r="47" spans="1:18" x14ac:dyDescent="0.2">
      <c r="A47" s="53"/>
      <c r="B47" s="23"/>
      <c r="C47" s="26"/>
      <c r="D47" s="55"/>
      <c r="E47" s="56">
        <f>SUM(E6:E45)</f>
        <v>10349.27</v>
      </c>
      <c r="F47" s="95">
        <f t="shared" ref="F47:O47" si="0">SUM(F6:F46)</f>
        <v>124</v>
      </c>
      <c r="G47" s="95">
        <f t="shared" si="0"/>
        <v>0</v>
      </c>
      <c r="H47" s="95">
        <f t="shared" si="0"/>
        <v>0</v>
      </c>
      <c r="I47" s="95">
        <f t="shared" si="0"/>
        <v>2289.3200000000002</v>
      </c>
      <c r="J47" s="95">
        <f t="shared" si="0"/>
        <v>655.19999999999993</v>
      </c>
      <c r="K47" s="146">
        <f t="shared" si="0"/>
        <v>2478.1999999999998</v>
      </c>
      <c r="L47" s="146">
        <f t="shared" si="0"/>
        <v>588.48</v>
      </c>
      <c r="M47" s="146">
        <f t="shared" si="0"/>
        <v>174.71</v>
      </c>
      <c r="N47" s="146">
        <f t="shared" si="0"/>
        <v>1715.01</v>
      </c>
      <c r="O47" s="95">
        <f t="shared" si="0"/>
        <v>2301.5499999999997</v>
      </c>
      <c r="P47" s="95">
        <f>SUM(P6:P46)</f>
        <v>2625</v>
      </c>
      <c r="R47"/>
    </row>
    <row r="48" spans="1:18" x14ac:dyDescent="0.2">
      <c r="B48" s="49"/>
      <c r="C48" s="58" t="s">
        <v>29</v>
      </c>
      <c r="E48" s="149">
        <f>SUM(I47:P47)-K48</f>
        <v>10349.27</v>
      </c>
      <c r="H48" s="7"/>
      <c r="I48" s="52"/>
      <c r="J48" s="52"/>
      <c r="K48" s="148">
        <f>SUM(L47:N47)</f>
        <v>2478.1999999999998</v>
      </c>
      <c r="R48"/>
    </row>
    <row r="49" spans="2:18" x14ac:dyDescent="0.2">
      <c r="B49" s="49"/>
      <c r="C49" s="59"/>
      <c r="D49" s="60"/>
      <c r="K49" s="148">
        <f>K48-K47</f>
        <v>0</v>
      </c>
      <c r="R49"/>
    </row>
    <row r="50" spans="2:18" x14ac:dyDescent="0.2">
      <c r="B50" s="49"/>
      <c r="C50" s="58" t="s">
        <v>30</v>
      </c>
      <c r="D50" s="60"/>
      <c r="E50" s="8">
        <f>(E48-E47)</f>
        <v>0</v>
      </c>
      <c r="H50" s="61"/>
      <c r="R50"/>
    </row>
    <row r="51" spans="2:18" x14ac:dyDescent="0.2">
      <c r="B51" s="49"/>
      <c r="C51" s="62"/>
      <c r="H51" s="63"/>
      <c r="R51"/>
    </row>
    <row r="52" spans="2:18" x14ac:dyDescent="0.2">
      <c r="B52" s="49"/>
      <c r="C52" s="64" t="s">
        <v>33</v>
      </c>
      <c r="H52" s="65"/>
      <c r="J52" s="44"/>
      <c r="R52"/>
    </row>
    <row r="53" spans="2:18" x14ac:dyDescent="0.2">
      <c r="B53" s="49"/>
      <c r="J53" s="44"/>
      <c r="R53"/>
    </row>
    <row r="54" spans="2:18" x14ac:dyDescent="0.2">
      <c r="B54" s="49"/>
      <c r="C54" s="70" t="s">
        <v>34</v>
      </c>
      <c r="R54"/>
    </row>
    <row r="55" spans="2:18" x14ac:dyDescent="0.2">
      <c r="B55" s="49"/>
      <c r="R55"/>
    </row>
    <row r="56" spans="2:18" x14ac:dyDescent="0.2">
      <c r="B56" s="49">
        <v>43922</v>
      </c>
      <c r="C56" s="66" t="s">
        <v>32</v>
      </c>
      <c r="E56" s="8">
        <v>4588.2299999999996</v>
      </c>
      <c r="R56"/>
    </row>
    <row r="57" spans="2:18" x14ac:dyDescent="0.2">
      <c r="B57" s="67"/>
      <c r="C57" s="66"/>
      <c r="R57"/>
    </row>
    <row r="58" spans="2:18" x14ac:dyDescent="0.2">
      <c r="B58" s="49"/>
      <c r="C58" s="16" t="s">
        <v>91</v>
      </c>
      <c r="E58" s="8">
        <f>E56-E48</f>
        <v>-5761.0400000000009</v>
      </c>
      <c r="R58"/>
    </row>
    <row r="59" spans="2:18" x14ac:dyDescent="0.2">
      <c r="B59" s="49"/>
      <c r="I59" s="44"/>
      <c r="J59" s="44"/>
      <c r="R59"/>
    </row>
    <row r="60" spans="2:18" x14ac:dyDescent="0.2">
      <c r="B60" s="49"/>
      <c r="R60"/>
    </row>
    <row r="61" spans="2:18" x14ac:dyDescent="0.2">
      <c r="B61" s="49"/>
      <c r="R61"/>
    </row>
    <row r="62" spans="2:18" x14ac:dyDescent="0.2">
      <c r="B62" s="49"/>
      <c r="R62"/>
    </row>
    <row r="63" spans="2:18" x14ac:dyDescent="0.2">
      <c r="B63" s="49"/>
      <c r="R63"/>
    </row>
    <row r="64" spans="2:18" x14ac:dyDescent="0.2">
      <c r="B64" s="49"/>
      <c r="R64"/>
    </row>
    <row r="65" spans="2:18" x14ac:dyDescent="0.2">
      <c r="B65" s="49"/>
      <c r="R65"/>
    </row>
    <row r="66" spans="2:18" x14ac:dyDescent="0.2">
      <c r="B66" s="49"/>
      <c r="R66"/>
    </row>
    <row r="67" spans="2:18" x14ac:dyDescent="0.2">
      <c r="B67" s="49"/>
      <c r="R67"/>
    </row>
    <row r="68" spans="2:18" x14ac:dyDescent="0.2">
      <c r="B68" s="49"/>
      <c r="R68"/>
    </row>
    <row r="69" spans="2:18" x14ac:dyDescent="0.2">
      <c r="B69" s="49"/>
      <c r="R69"/>
    </row>
    <row r="70" spans="2:18" x14ac:dyDescent="0.2">
      <c r="B70" s="49"/>
      <c r="R70"/>
    </row>
    <row r="71" spans="2:18" x14ac:dyDescent="0.2">
      <c r="B71" s="49"/>
      <c r="R71"/>
    </row>
    <row r="72" spans="2:18" x14ac:dyDescent="0.2">
      <c r="B72" s="49"/>
      <c r="R72"/>
    </row>
    <row r="73" spans="2:18" x14ac:dyDescent="0.2">
      <c r="B73" s="49"/>
      <c r="R73"/>
    </row>
    <row r="74" spans="2:18" x14ac:dyDescent="0.2">
      <c r="B74" s="49"/>
      <c r="R74"/>
    </row>
    <row r="75" spans="2:18" x14ac:dyDescent="0.2">
      <c r="B75" s="49"/>
      <c r="R75"/>
    </row>
    <row r="76" spans="2:18" x14ac:dyDescent="0.2">
      <c r="B76" s="49"/>
      <c r="R76"/>
    </row>
    <row r="77" spans="2:18" x14ac:dyDescent="0.2">
      <c r="B77" s="49"/>
      <c r="R77"/>
    </row>
    <row r="78" spans="2:18" x14ac:dyDescent="0.2">
      <c r="B78" s="49"/>
      <c r="R78"/>
    </row>
    <row r="79" spans="2:18" x14ac:dyDescent="0.2">
      <c r="B79" s="49"/>
      <c r="R79"/>
    </row>
    <row r="80" spans="2:18" x14ac:dyDescent="0.2">
      <c r="B80" s="49"/>
      <c r="R80"/>
    </row>
    <row r="81" spans="2:18" x14ac:dyDescent="0.2">
      <c r="B81" s="49"/>
      <c r="R81"/>
    </row>
    <row r="82" spans="2:18" x14ac:dyDescent="0.2">
      <c r="B82" s="49"/>
      <c r="R82"/>
    </row>
    <row r="83" spans="2:18" x14ac:dyDescent="0.2">
      <c r="B83" s="49"/>
      <c r="R83"/>
    </row>
    <row r="84" spans="2:18" x14ac:dyDescent="0.2">
      <c r="B84" s="49"/>
      <c r="R84"/>
    </row>
    <row r="85" spans="2:18" x14ac:dyDescent="0.2">
      <c r="B85" s="49"/>
      <c r="R85"/>
    </row>
    <row r="86" spans="2:18" x14ac:dyDescent="0.2">
      <c r="B86" s="49"/>
      <c r="R86"/>
    </row>
    <row r="87" spans="2:18" x14ac:dyDescent="0.2">
      <c r="B87" s="49"/>
      <c r="R87"/>
    </row>
    <row r="88" spans="2:18" x14ac:dyDescent="0.2">
      <c r="B88" s="49"/>
      <c r="R88"/>
    </row>
    <row r="89" spans="2:18" x14ac:dyDescent="0.2">
      <c r="B89" s="49"/>
      <c r="R89"/>
    </row>
    <row r="90" spans="2:18" x14ac:dyDescent="0.2">
      <c r="B90" s="49"/>
      <c r="R90"/>
    </row>
    <row r="91" spans="2:18" x14ac:dyDescent="0.2">
      <c r="B91" s="49"/>
      <c r="R91"/>
    </row>
    <row r="92" spans="2:18" x14ac:dyDescent="0.2">
      <c r="B92" s="49"/>
      <c r="R92"/>
    </row>
    <row r="93" spans="2:18" x14ac:dyDescent="0.2">
      <c r="B93" s="49"/>
      <c r="R93"/>
    </row>
    <row r="94" spans="2:18" x14ac:dyDescent="0.2">
      <c r="B94" s="49"/>
      <c r="R94"/>
    </row>
    <row r="95" spans="2:18" x14ac:dyDescent="0.2">
      <c r="B95" s="49"/>
      <c r="R95"/>
    </row>
    <row r="96" spans="2:18" x14ac:dyDescent="0.2">
      <c r="B96" s="49"/>
      <c r="R96"/>
    </row>
    <row r="97" spans="2:18" x14ac:dyDescent="0.2">
      <c r="B97" s="49"/>
      <c r="R97"/>
    </row>
    <row r="98" spans="2:18" x14ac:dyDescent="0.2">
      <c r="B98" s="49"/>
      <c r="R98"/>
    </row>
    <row r="99" spans="2:18" x14ac:dyDescent="0.2">
      <c r="B99" s="49"/>
      <c r="R99"/>
    </row>
    <row r="100" spans="2:18" x14ac:dyDescent="0.2">
      <c r="B100" s="49"/>
      <c r="R100"/>
    </row>
    <row r="101" spans="2:18" x14ac:dyDescent="0.2">
      <c r="B101" s="49"/>
      <c r="R101"/>
    </row>
    <row r="102" spans="2:18" x14ac:dyDescent="0.2">
      <c r="B102" s="49"/>
      <c r="R102"/>
    </row>
    <row r="103" spans="2:18" x14ac:dyDescent="0.2">
      <c r="B103" s="49"/>
      <c r="R103"/>
    </row>
    <row r="104" spans="2:18" x14ac:dyDescent="0.2">
      <c r="B104" s="49"/>
      <c r="R104"/>
    </row>
    <row r="105" spans="2:18" x14ac:dyDescent="0.2">
      <c r="B105" s="49"/>
      <c r="R105"/>
    </row>
    <row r="106" spans="2:18" x14ac:dyDescent="0.2">
      <c r="B106" s="49"/>
      <c r="R106"/>
    </row>
    <row r="107" spans="2:18" x14ac:dyDescent="0.2">
      <c r="B107" s="49"/>
      <c r="R107"/>
    </row>
    <row r="108" spans="2:18" x14ac:dyDescent="0.2">
      <c r="B108" s="49"/>
      <c r="R108"/>
    </row>
    <row r="109" spans="2:18" x14ac:dyDescent="0.2">
      <c r="B109" s="49"/>
      <c r="R109"/>
    </row>
    <row r="110" spans="2:18" x14ac:dyDescent="0.2">
      <c r="B110" s="49"/>
      <c r="R110"/>
    </row>
    <row r="111" spans="2:18" x14ac:dyDescent="0.2">
      <c r="B111" s="49"/>
      <c r="R111"/>
    </row>
    <row r="112" spans="2:18" x14ac:dyDescent="0.2">
      <c r="B112" s="49"/>
      <c r="R112"/>
    </row>
    <row r="113" spans="2:18" x14ac:dyDescent="0.2">
      <c r="B113" s="49"/>
      <c r="R113"/>
    </row>
    <row r="114" spans="2:18" x14ac:dyDescent="0.2">
      <c r="B114" s="49"/>
      <c r="R114"/>
    </row>
    <row r="115" spans="2:18" x14ac:dyDescent="0.2">
      <c r="B115" s="49"/>
      <c r="R115"/>
    </row>
    <row r="116" spans="2:18" x14ac:dyDescent="0.2">
      <c r="B116" s="49"/>
      <c r="R116"/>
    </row>
    <row r="117" spans="2:18" x14ac:dyDescent="0.2">
      <c r="B117" s="49"/>
      <c r="R117"/>
    </row>
    <row r="118" spans="2:18" x14ac:dyDescent="0.2">
      <c r="B118" s="49"/>
      <c r="R118"/>
    </row>
    <row r="119" spans="2:18" x14ac:dyDescent="0.2">
      <c r="B119" s="49"/>
      <c r="R119"/>
    </row>
    <row r="120" spans="2:18" x14ac:dyDescent="0.2">
      <c r="B120" s="49"/>
      <c r="R120"/>
    </row>
    <row r="121" spans="2:18" x14ac:dyDescent="0.2">
      <c r="B121" s="49"/>
      <c r="R121"/>
    </row>
    <row r="122" spans="2:18" x14ac:dyDescent="0.2">
      <c r="B122" s="49"/>
      <c r="R122"/>
    </row>
    <row r="123" spans="2:18" x14ac:dyDescent="0.2">
      <c r="B123" s="49"/>
      <c r="R123"/>
    </row>
    <row r="124" spans="2:18" x14ac:dyDescent="0.2">
      <c r="B124" s="49"/>
      <c r="R124"/>
    </row>
    <row r="125" spans="2:18" x14ac:dyDescent="0.2">
      <c r="B125" s="49"/>
      <c r="R125"/>
    </row>
    <row r="126" spans="2:18" x14ac:dyDescent="0.2">
      <c r="B126" s="49"/>
      <c r="R126"/>
    </row>
    <row r="127" spans="2:18" x14ac:dyDescent="0.2">
      <c r="B127" s="49"/>
      <c r="R127"/>
    </row>
    <row r="128" spans="2:18" x14ac:dyDescent="0.2">
      <c r="B128" s="49"/>
      <c r="R128"/>
    </row>
    <row r="129" spans="2:18" x14ac:dyDescent="0.2">
      <c r="B129" s="49"/>
      <c r="R129"/>
    </row>
    <row r="130" spans="2:18" x14ac:dyDescent="0.2">
      <c r="B130" s="49"/>
      <c r="R130"/>
    </row>
    <row r="131" spans="2:18" x14ac:dyDescent="0.2">
      <c r="B131" s="49"/>
      <c r="R131"/>
    </row>
    <row r="132" spans="2:18" x14ac:dyDescent="0.2">
      <c r="B132" s="49"/>
      <c r="R132"/>
    </row>
    <row r="133" spans="2:18" x14ac:dyDescent="0.2">
      <c r="B133" s="49"/>
      <c r="R133"/>
    </row>
    <row r="134" spans="2:18" x14ac:dyDescent="0.2">
      <c r="B134" s="49"/>
      <c r="R134"/>
    </row>
    <row r="135" spans="2:18" x14ac:dyDescent="0.2">
      <c r="B135" s="49"/>
      <c r="R135"/>
    </row>
    <row r="136" spans="2:18" x14ac:dyDescent="0.2">
      <c r="B136" s="49"/>
      <c r="R136"/>
    </row>
    <row r="137" spans="2:18" x14ac:dyDescent="0.2">
      <c r="B137" s="49"/>
      <c r="R137"/>
    </row>
    <row r="138" spans="2:18" x14ac:dyDescent="0.2">
      <c r="B138" s="49"/>
      <c r="R138"/>
    </row>
    <row r="139" spans="2:18" x14ac:dyDescent="0.2">
      <c r="B139" s="49"/>
      <c r="R139"/>
    </row>
    <row r="140" spans="2:18" x14ac:dyDescent="0.2">
      <c r="B140" s="49"/>
      <c r="R140"/>
    </row>
    <row r="141" spans="2:18" x14ac:dyDescent="0.2">
      <c r="B141" s="49"/>
      <c r="R141"/>
    </row>
    <row r="142" spans="2:18" x14ac:dyDescent="0.2">
      <c r="B142" s="49"/>
      <c r="R142"/>
    </row>
    <row r="143" spans="2:18" x14ac:dyDescent="0.2">
      <c r="B143" s="49"/>
      <c r="R143"/>
    </row>
    <row r="144" spans="2:18" x14ac:dyDescent="0.2">
      <c r="B144" s="49"/>
      <c r="R144"/>
    </row>
    <row r="145" spans="2:18" x14ac:dyDescent="0.2">
      <c r="B145" s="49"/>
      <c r="R145"/>
    </row>
    <row r="146" spans="2:18" x14ac:dyDescent="0.2">
      <c r="B146" s="49"/>
      <c r="R146"/>
    </row>
    <row r="147" spans="2:18" x14ac:dyDescent="0.2">
      <c r="B147" s="49"/>
      <c r="R147"/>
    </row>
    <row r="148" spans="2:18" x14ac:dyDescent="0.2">
      <c r="B148" s="49"/>
      <c r="R148"/>
    </row>
    <row r="149" spans="2:18" x14ac:dyDescent="0.2">
      <c r="B149" s="49"/>
      <c r="R149"/>
    </row>
    <row r="150" spans="2:18" x14ac:dyDescent="0.2">
      <c r="B150" s="49"/>
      <c r="R150"/>
    </row>
    <row r="151" spans="2:18" x14ac:dyDescent="0.2">
      <c r="B151" s="49"/>
      <c r="R151"/>
    </row>
    <row r="152" spans="2:18" x14ac:dyDescent="0.2">
      <c r="B152" s="49"/>
      <c r="R152"/>
    </row>
    <row r="153" spans="2:18" x14ac:dyDescent="0.2">
      <c r="B153" s="49"/>
      <c r="R153"/>
    </row>
    <row r="154" spans="2:18" x14ac:dyDescent="0.2">
      <c r="B154" s="49"/>
      <c r="R154"/>
    </row>
    <row r="155" spans="2:18" x14ac:dyDescent="0.2">
      <c r="B155" s="49"/>
      <c r="R155"/>
    </row>
    <row r="156" spans="2:18" x14ac:dyDescent="0.2">
      <c r="B156" s="49"/>
      <c r="R156"/>
    </row>
    <row r="157" spans="2:18" x14ac:dyDescent="0.2">
      <c r="B157" s="49"/>
      <c r="R157"/>
    </row>
    <row r="158" spans="2:18" x14ac:dyDescent="0.2">
      <c r="B158" s="49"/>
      <c r="R158"/>
    </row>
    <row r="159" spans="2:18" x14ac:dyDescent="0.2">
      <c r="B159" s="49"/>
      <c r="R159"/>
    </row>
    <row r="160" spans="2:18" x14ac:dyDescent="0.2">
      <c r="B160" s="49"/>
      <c r="R160"/>
    </row>
    <row r="161" spans="2:18" x14ac:dyDescent="0.2">
      <c r="B161" s="49"/>
      <c r="R161"/>
    </row>
    <row r="162" spans="2:18" x14ac:dyDescent="0.2">
      <c r="B162" s="49"/>
      <c r="R162"/>
    </row>
    <row r="163" spans="2:18" x14ac:dyDescent="0.2">
      <c r="B163" s="49"/>
      <c r="R163"/>
    </row>
    <row r="164" spans="2:18" x14ac:dyDescent="0.2">
      <c r="B164" s="49"/>
      <c r="R164"/>
    </row>
    <row r="165" spans="2:18" x14ac:dyDescent="0.2">
      <c r="B165" s="49"/>
      <c r="R165"/>
    </row>
    <row r="166" spans="2:18" x14ac:dyDescent="0.2">
      <c r="B166" s="49"/>
      <c r="R166"/>
    </row>
    <row r="167" spans="2:18" x14ac:dyDescent="0.2">
      <c r="B167" s="49"/>
      <c r="R167"/>
    </row>
    <row r="168" spans="2:18" x14ac:dyDescent="0.2">
      <c r="B168" s="49"/>
      <c r="R168"/>
    </row>
    <row r="169" spans="2:18" x14ac:dyDescent="0.2">
      <c r="B169" s="49"/>
      <c r="R169"/>
    </row>
    <row r="170" spans="2:18" x14ac:dyDescent="0.2">
      <c r="B170" s="49"/>
      <c r="R170"/>
    </row>
    <row r="171" spans="2:18" x14ac:dyDescent="0.2">
      <c r="B171" s="49"/>
      <c r="R171"/>
    </row>
    <row r="172" spans="2:18" x14ac:dyDescent="0.2">
      <c r="B172" s="49"/>
      <c r="R172"/>
    </row>
    <row r="173" spans="2:18" x14ac:dyDescent="0.2">
      <c r="B173" s="49"/>
      <c r="R173"/>
    </row>
    <row r="174" spans="2:18" x14ac:dyDescent="0.2">
      <c r="B174" s="49"/>
      <c r="R174"/>
    </row>
    <row r="175" spans="2:18" x14ac:dyDescent="0.2">
      <c r="B175" s="49"/>
      <c r="R175"/>
    </row>
    <row r="176" spans="2:18" x14ac:dyDescent="0.2">
      <c r="B176" s="49"/>
      <c r="R176"/>
    </row>
    <row r="177" spans="2:18" x14ac:dyDescent="0.2">
      <c r="B177" s="49"/>
      <c r="R177"/>
    </row>
    <row r="178" spans="2:18" x14ac:dyDescent="0.2">
      <c r="B178" s="49"/>
      <c r="R178"/>
    </row>
    <row r="179" spans="2:18" x14ac:dyDescent="0.2">
      <c r="B179" s="49"/>
      <c r="R179"/>
    </row>
    <row r="180" spans="2:18" x14ac:dyDescent="0.2">
      <c r="B180" s="49"/>
      <c r="R180"/>
    </row>
    <row r="181" spans="2:18" x14ac:dyDescent="0.2">
      <c r="B181" s="49"/>
      <c r="R181"/>
    </row>
    <row r="182" spans="2:18" x14ac:dyDescent="0.2">
      <c r="B182" s="49"/>
      <c r="R182"/>
    </row>
    <row r="183" spans="2:18" x14ac:dyDescent="0.2">
      <c r="B183" s="49"/>
      <c r="R183"/>
    </row>
    <row r="184" spans="2:18" x14ac:dyDescent="0.2">
      <c r="B184" s="49"/>
    </row>
  </sheetData>
  <mergeCells count="3">
    <mergeCell ref="A3:H3"/>
    <mergeCell ref="A1:C1"/>
    <mergeCell ref="I3:P3"/>
  </mergeCells>
  <phoneticPr fontId="0" type="noConversion"/>
  <printOptions gridLines="1"/>
  <pageMargins left="0.39000000000000007" right="0.39000000000000007" top="0.39000000000000007" bottom="0.39000000000000007" header="0.39000000000000007" footer="0.39000000000000007"/>
  <pageSetup paperSize="9" scale="71" orientation="landscape" horizontalDpi="4294967293" vertic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1"/>
  <sheetViews>
    <sheetView topLeftCell="F1" zoomScale="112" zoomScaleNormal="112" workbookViewId="0">
      <selection activeCell="H9" sqref="H9"/>
    </sheetView>
  </sheetViews>
  <sheetFormatPr defaultColWidth="13.28515625" defaultRowHeight="12.75" x14ac:dyDescent="0.2"/>
  <cols>
    <col min="3" max="3" width="19.7109375" bestFit="1" customWidth="1"/>
    <col min="4" max="4" width="15.28515625" style="12" bestFit="1" customWidth="1"/>
    <col min="5" max="5" width="13.28515625" style="1"/>
  </cols>
  <sheetData>
    <row r="1" spans="1:11" x14ac:dyDescent="0.2">
      <c r="A1" s="2" t="s">
        <v>23</v>
      </c>
    </row>
    <row r="2" spans="1:11" ht="13.5" thickBot="1" x14ac:dyDescent="0.25"/>
    <row r="3" spans="1:11" s="2" customFormat="1" ht="12.75" customHeight="1" thickBot="1" x14ac:dyDescent="0.25">
      <c r="A3" s="160" t="s">
        <v>18</v>
      </c>
      <c r="B3" s="158"/>
      <c r="C3" s="158"/>
      <c r="D3" s="158"/>
      <c r="E3" s="158"/>
      <c r="F3" s="158"/>
      <c r="G3" s="34"/>
      <c r="H3" s="158"/>
      <c r="I3" s="158"/>
      <c r="J3" s="158"/>
      <c r="K3" s="159"/>
    </row>
    <row r="4" spans="1:11" ht="51.75" thickBot="1" x14ac:dyDescent="0.25">
      <c r="A4" s="38" t="s">
        <v>4</v>
      </c>
      <c r="B4" s="39" t="s">
        <v>5</v>
      </c>
      <c r="C4" s="39" t="s">
        <v>6</v>
      </c>
      <c r="D4" s="39"/>
      <c r="E4" s="39" t="s">
        <v>2</v>
      </c>
      <c r="F4" s="39" t="s">
        <v>7</v>
      </c>
      <c r="G4" s="39" t="s">
        <v>19</v>
      </c>
      <c r="H4" s="39" t="s">
        <v>11</v>
      </c>
      <c r="I4" s="39" t="s">
        <v>12</v>
      </c>
      <c r="J4" s="39" t="s">
        <v>13</v>
      </c>
      <c r="K4" s="40" t="s">
        <v>20</v>
      </c>
    </row>
    <row r="5" spans="1:11" x14ac:dyDescent="0.2">
      <c r="A5" s="35">
        <v>43938</v>
      </c>
      <c r="B5" s="11" t="s">
        <v>93</v>
      </c>
      <c r="C5" s="11" t="s">
        <v>95</v>
      </c>
      <c r="D5" s="105" t="s">
        <v>94</v>
      </c>
      <c r="E5" s="36">
        <v>3959.65</v>
      </c>
      <c r="F5" s="10"/>
      <c r="G5" s="36">
        <v>3959.65</v>
      </c>
      <c r="H5" s="11"/>
      <c r="I5" s="11"/>
      <c r="J5" s="36"/>
      <c r="K5" s="37"/>
    </row>
    <row r="6" spans="1:11" x14ac:dyDescent="0.2">
      <c r="A6" s="29">
        <v>43942</v>
      </c>
      <c r="B6" s="23" t="s">
        <v>93</v>
      </c>
      <c r="C6" s="23" t="s">
        <v>96</v>
      </c>
      <c r="D6" s="105" t="s">
        <v>94</v>
      </c>
      <c r="E6" s="25">
        <v>183.11</v>
      </c>
      <c r="F6" s="26"/>
      <c r="G6" s="25">
        <v>183.11</v>
      </c>
      <c r="H6" s="25"/>
      <c r="I6" s="25"/>
      <c r="J6" s="25"/>
      <c r="K6" s="30"/>
    </row>
    <row r="7" spans="1:11" x14ac:dyDescent="0.2">
      <c r="A7" s="29">
        <v>44092</v>
      </c>
      <c r="B7" s="23" t="s">
        <v>93</v>
      </c>
      <c r="C7" s="23" t="s">
        <v>124</v>
      </c>
      <c r="D7" s="105" t="s">
        <v>125</v>
      </c>
      <c r="E7" s="25">
        <v>3398.64</v>
      </c>
      <c r="F7" s="26"/>
      <c r="G7" s="25">
        <f>E7</f>
        <v>3398.64</v>
      </c>
      <c r="H7" s="25"/>
      <c r="I7" s="23"/>
      <c r="J7" s="25"/>
      <c r="K7" s="30"/>
    </row>
    <row r="8" spans="1:11" x14ac:dyDescent="0.2">
      <c r="A8" s="29">
        <v>44096</v>
      </c>
      <c r="B8" s="23" t="s">
        <v>93</v>
      </c>
      <c r="C8" s="96" t="s">
        <v>128</v>
      </c>
      <c r="D8" s="105" t="s">
        <v>125</v>
      </c>
      <c r="E8" s="25">
        <v>183.1</v>
      </c>
      <c r="F8" s="26"/>
      <c r="G8" s="25">
        <v>183.1</v>
      </c>
      <c r="H8" s="25"/>
      <c r="I8" s="23"/>
      <c r="J8" s="25"/>
      <c r="K8" s="30"/>
    </row>
    <row r="9" spans="1:11" x14ac:dyDescent="0.2">
      <c r="A9" s="29">
        <v>44196</v>
      </c>
      <c r="B9" s="23">
        <v>25433415</v>
      </c>
      <c r="C9" s="96" t="s">
        <v>148</v>
      </c>
      <c r="D9" s="24"/>
      <c r="E9" s="25">
        <v>2234.0500000000002</v>
      </c>
      <c r="F9" s="96"/>
      <c r="G9" s="25"/>
      <c r="H9" s="25"/>
      <c r="I9" s="25"/>
      <c r="J9" s="25">
        <v>2234.0500000000002</v>
      </c>
      <c r="K9" s="30"/>
    </row>
    <row r="10" spans="1:11" x14ac:dyDescent="0.2">
      <c r="A10" s="29"/>
      <c r="B10" s="23"/>
      <c r="C10" s="23"/>
      <c r="D10" s="24"/>
      <c r="E10" s="27"/>
      <c r="F10" s="23"/>
      <c r="G10" s="25"/>
      <c r="H10" s="25"/>
      <c r="I10" s="23"/>
      <c r="J10" s="25"/>
      <c r="K10" s="30"/>
    </row>
    <row r="11" spans="1:11" x14ac:dyDescent="0.2">
      <c r="A11" s="29"/>
      <c r="B11" s="23"/>
      <c r="C11" s="23"/>
      <c r="D11" s="28"/>
      <c r="E11" s="25"/>
      <c r="F11" s="23"/>
      <c r="G11" s="25"/>
      <c r="H11" s="23"/>
      <c r="I11" s="23"/>
      <c r="J11" s="25"/>
      <c r="K11" s="30"/>
    </row>
    <row r="12" spans="1:11" x14ac:dyDescent="0.2">
      <c r="A12" s="29"/>
      <c r="B12" s="23"/>
      <c r="C12" s="23"/>
      <c r="D12" s="28"/>
      <c r="E12" s="25"/>
      <c r="F12" s="23"/>
      <c r="G12" s="25"/>
      <c r="H12" s="23"/>
      <c r="I12" s="23"/>
      <c r="J12" s="25"/>
      <c r="K12" s="30"/>
    </row>
    <row r="13" spans="1:11" ht="13.5" thickBot="1" x14ac:dyDescent="0.25">
      <c r="A13" s="108" t="s">
        <v>80</v>
      </c>
      <c r="B13" s="31"/>
      <c r="C13" s="31"/>
      <c r="D13" s="32"/>
      <c r="E13" s="109">
        <f>SUM(E5:E12)</f>
        <v>9958.5499999999993</v>
      </c>
      <c r="F13" s="31"/>
      <c r="G13" s="33"/>
      <c r="H13" s="33"/>
      <c r="I13" s="33"/>
      <c r="J13" s="33"/>
      <c r="K13" s="33"/>
    </row>
    <row r="14" spans="1:11" s="104" customFormat="1" ht="13.5" thickBot="1" x14ac:dyDescent="0.25">
      <c r="A14" s="104" t="s">
        <v>101</v>
      </c>
      <c r="D14" s="110"/>
      <c r="E14" s="111">
        <f>SUM(G14:K14)</f>
        <v>9958.5499999999993</v>
      </c>
      <c r="G14" s="112">
        <f>SUM(G5:G12)</f>
        <v>7724.5</v>
      </c>
      <c r="H14" s="112">
        <f>SUM(H5:H12)</f>
        <v>0</v>
      </c>
      <c r="I14" s="112">
        <f>SUM(I5:I12)</f>
        <v>0</v>
      </c>
      <c r="J14" s="112">
        <f>SUM(J5:J12)</f>
        <v>2234.0500000000002</v>
      </c>
      <c r="K14" s="112">
        <f>SUM(K5:K12)</f>
        <v>0</v>
      </c>
    </row>
    <row r="15" spans="1:11" x14ac:dyDescent="0.2">
      <c r="C15" s="22"/>
      <c r="D15" s="13"/>
      <c r="E15" s="5"/>
    </row>
    <row r="16" spans="1:11" x14ac:dyDescent="0.2">
      <c r="C16" s="3"/>
      <c r="D16" s="14"/>
      <c r="E16" s="5"/>
    </row>
    <row r="17" spans="1:6" x14ac:dyDescent="0.2">
      <c r="F17" s="1"/>
    </row>
    <row r="18" spans="1:6" ht="15.75" x14ac:dyDescent="0.25">
      <c r="A18" s="41"/>
      <c r="D18" s="5"/>
      <c r="E18"/>
      <c r="F18" s="1"/>
    </row>
    <row r="19" spans="1:6" x14ac:dyDescent="0.2">
      <c r="D19" s="22"/>
      <c r="E19"/>
    </row>
    <row r="20" spans="1:6" x14ac:dyDescent="0.2">
      <c r="D20" s="22"/>
      <c r="E20"/>
    </row>
    <row r="21" spans="1:6" x14ac:dyDescent="0.2">
      <c r="D21"/>
      <c r="E21"/>
    </row>
    <row r="22" spans="1:6" x14ac:dyDescent="0.2">
      <c r="D22"/>
      <c r="E22"/>
    </row>
    <row r="23" spans="1:6" x14ac:dyDescent="0.2">
      <c r="D23"/>
      <c r="E23"/>
    </row>
    <row r="24" spans="1:6" x14ac:dyDescent="0.2">
      <c r="D24"/>
      <c r="E24"/>
    </row>
    <row r="25" spans="1:6" x14ac:dyDescent="0.2">
      <c r="D25"/>
      <c r="E25"/>
    </row>
    <row r="26" spans="1:6" x14ac:dyDescent="0.2">
      <c r="D26"/>
      <c r="E26"/>
    </row>
    <row r="27" spans="1:6" x14ac:dyDescent="0.2">
      <c r="D27"/>
      <c r="E27"/>
    </row>
    <row r="28" spans="1:6" x14ac:dyDescent="0.2">
      <c r="D28"/>
      <c r="E28"/>
    </row>
    <row r="29" spans="1:6" x14ac:dyDescent="0.2">
      <c r="D29"/>
      <c r="E29"/>
    </row>
    <row r="30" spans="1:6" x14ac:dyDescent="0.2">
      <c r="D30"/>
      <c r="E30"/>
    </row>
    <row r="31" spans="1:6" x14ac:dyDescent="0.2">
      <c r="D31"/>
      <c r="E31"/>
    </row>
    <row r="32" spans="1:6" x14ac:dyDescent="0.2">
      <c r="D32"/>
      <c r="E32"/>
    </row>
    <row r="33" spans="4:5" x14ac:dyDescent="0.2">
      <c r="D33"/>
      <c r="E33"/>
    </row>
    <row r="34" spans="4:5" x14ac:dyDescent="0.2">
      <c r="D34"/>
      <c r="E34"/>
    </row>
    <row r="35" spans="4:5" x14ac:dyDescent="0.2">
      <c r="D35"/>
      <c r="E35"/>
    </row>
    <row r="36" spans="4:5" x14ac:dyDescent="0.2">
      <c r="D36"/>
      <c r="E36"/>
    </row>
    <row r="37" spans="4:5" x14ac:dyDescent="0.2">
      <c r="D37"/>
      <c r="E37"/>
    </row>
    <row r="38" spans="4:5" x14ac:dyDescent="0.2">
      <c r="D38"/>
      <c r="E38"/>
    </row>
    <row r="39" spans="4:5" x14ac:dyDescent="0.2">
      <c r="D39"/>
      <c r="E39"/>
    </row>
    <row r="40" spans="4:5" x14ac:dyDescent="0.2">
      <c r="D40"/>
      <c r="E40"/>
    </row>
    <row r="41" spans="4:5" x14ac:dyDescent="0.2">
      <c r="D41"/>
      <c r="E41"/>
    </row>
  </sheetData>
  <mergeCells count="2">
    <mergeCell ref="H3:K3"/>
    <mergeCell ref="A3:F3"/>
  </mergeCells>
  <phoneticPr fontId="0" type="noConversion"/>
  <pageMargins left="0.39370078740157483" right="0.39370078740157483" top="0.39370078740157483" bottom="0.39370078740157483" header="0.39370078740157483" footer="0.39370078740157483"/>
  <pageSetup scale="88" orientation="landscape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zoomScale="82" zoomScaleNormal="150" workbookViewId="0">
      <selection activeCell="D17" sqref="D17"/>
    </sheetView>
  </sheetViews>
  <sheetFormatPr defaultColWidth="8.85546875" defaultRowHeight="12.75" x14ac:dyDescent="0.2"/>
  <cols>
    <col min="1" max="1" width="45.28515625" style="84" bestFit="1" customWidth="1"/>
    <col min="2" max="2" width="13" style="85" customWidth="1"/>
    <col min="3" max="3" width="8.85546875" style="83"/>
    <col min="4" max="4" width="18" style="83" customWidth="1"/>
    <col min="5" max="5" width="11" style="83" customWidth="1"/>
    <col min="6" max="16384" width="8.85546875" style="83"/>
  </cols>
  <sheetData>
    <row r="1" spans="1:4" x14ac:dyDescent="0.2">
      <c r="A1" s="81" t="s">
        <v>24</v>
      </c>
      <c r="B1" s="82"/>
      <c r="D1" s="2"/>
    </row>
    <row r="2" spans="1:4" x14ac:dyDescent="0.2">
      <c r="A2" s="81"/>
      <c r="B2" s="82"/>
      <c r="D2" s="106"/>
    </row>
    <row r="3" spans="1:4" x14ac:dyDescent="0.2">
      <c r="A3" s="79" t="s">
        <v>97</v>
      </c>
      <c r="B3" s="82">
        <f>'Current Account Payments'!E56</f>
        <v>4588.2299999999996</v>
      </c>
      <c r="D3" s="107"/>
    </row>
    <row r="4" spans="1:4" x14ac:dyDescent="0.2">
      <c r="A4" s="81" t="s">
        <v>41</v>
      </c>
      <c r="B4" s="82">
        <f>'Current Account Receipts'!E13</f>
        <v>9958.5499999999993</v>
      </c>
      <c r="D4" s="107"/>
    </row>
    <row r="5" spans="1:4" x14ac:dyDescent="0.2">
      <c r="A5" s="81" t="s">
        <v>35</v>
      </c>
      <c r="B5" s="82">
        <f>'Current Account Payments'!E48</f>
        <v>10349.27</v>
      </c>
      <c r="D5" s="107"/>
    </row>
    <row r="6" spans="1:4" x14ac:dyDescent="0.2">
      <c r="A6" s="81" t="s">
        <v>21</v>
      </c>
      <c r="B6" s="82">
        <f>B3+B4-B5</f>
        <v>4197.5099999999984</v>
      </c>
      <c r="D6" s="107"/>
    </row>
    <row r="7" spans="1:4" x14ac:dyDescent="0.2">
      <c r="A7" s="81" t="s">
        <v>9</v>
      </c>
      <c r="B7" s="82"/>
      <c r="D7" s="107"/>
    </row>
    <row r="8" spans="1:4" x14ac:dyDescent="0.2">
      <c r="A8" s="81" t="s">
        <v>42</v>
      </c>
      <c r="B8" s="82"/>
    </row>
    <row r="9" spans="1:4" x14ac:dyDescent="0.2">
      <c r="A9" s="81"/>
      <c r="B9" s="82"/>
    </row>
    <row r="10" spans="1:4" x14ac:dyDescent="0.2">
      <c r="A10" s="79" t="s">
        <v>159</v>
      </c>
      <c r="B10" s="82">
        <f>B6+B8</f>
        <v>4197.5099999999984</v>
      </c>
    </row>
    <row r="11" spans="1:4" x14ac:dyDescent="0.2">
      <c r="A11" s="79" t="s">
        <v>160</v>
      </c>
      <c r="B11" s="82">
        <v>4197.51</v>
      </c>
    </row>
    <row r="12" spans="1:4" x14ac:dyDescent="0.2">
      <c r="A12" s="81" t="s">
        <v>36</v>
      </c>
      <c r="B12" s="82"/>
    </row>
    <row r="15" spans="1:4" x14ac:dyDescent="0.2">
      <c r="A15" s="2"/>
    </row>
    <row r="17" spans="1:1" x14ac:dyDescent="0.2">
      <c r="A17" s="2"/>
    </row>
    <row r="19" spans="1:1" x14ac:dyDescent="0.2">
      <c r="A19" s="2"/>
    </row>
  </sheetData>
  <phoneticPr fontId="0" type="noConversion"/>
  <pageMargins left="0.39370078740157483" right="0.39370078740157483" top="0.39370078740157483" bottom="0.39370078740157483" header="0.39370078740157483" footer="0.39370078740157483"/>
  <pageSetup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"/>
  <sheetViews>
    <sheetView zoomScale="150" zoomScaleNormal="150" workbookViewId="0">
      <selection activeCell="H9" sqref="H9"/>
    </sheetView>
  </sheetViews>
  <sheetFormatPr defaultColWidth="8.85546875" defaultRowHeight="12.75" x14ac:dyDescent="0.2"/>
  <cols>
    <col min="1" max="1" width="27.42578125" bestFit="1" customWidth="1"/>
    <col min="2" max="2" width="10.7109375" bestFit="1" customWidth="1"/>
    <col min="3" max="3" width="4.85546875" bestFit="1" customWidth="1"/>
    <col min="4" max="4" width="9.140625" bestFit="1" customWidth="1"/>
    <col min="5" max="5" width="5.85546875" bestFit="1" customWidth="1"/>
  </cols>
  <sheetData>
    <row r="1" spans="1:11" s="2" customFormat="1" x14ac:dyDescent="0.2">
      <c r="A1" s="2" t="s">
        <v>25</v>
      </c>
    </row>
    <row r="3" spans="1:11" x14ac:dyDescent="0.2">
      <c r="A3" s="2" t="s">
        <v>0</v>
      </c>
      <c r="B3" s="2" t="s">
        <v>1</v>
      </c>
      <c r="C3" s="4" t="s">
        <v>4</v>
      </c>
      <c r="D3" s="5" t="s">
        <v>2</v>
      </c>
      <c r="E3" s="2" t="s">
        <v>7</v>
      </c>
      <c r="F3" s="2"/>
      <c r="G3" s="2"/>
      <c r="H3" s="2"/>
      <c r="I3" s="2"/>
      <c r="J3" s="2"/>
      <c r="K3" s="2"/>
    </row>
    <row r="4" spans="1:11" x14ac:dyDescent="0.2">
      <c r="D4" s="1">
        <v>0</v>
      </c>
      <c r="K4" s="1"/>
    </row>
    <row r="5" spans="1:11" x14ac:dyDescent="0.2">
      <c r="C5" s="6" t="s">
        <v>10</v>
      </c>
      <c r="D5" s="1">
        <v>0</v>
      </c>
      <c r="K5" s="1"/>
    </row>
  </sheetData>
  <phoneticPr fontId="0" type="noConversion"/>
  <pageMargins left="0.39370078740157483" right="0.39370078740157483" top="0.39370078740157483" bottom="0.39370078740157483" header="0.39370078740157483" footer="0.39370078740157483"/>
  <pageSetup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1"/>
  <sheetViews>
    <sheetView zoomScale="134" zoomScaleNormal="150" workbookViewId="0">
      <selection activeCell="D6" sqref="D6"/>
    </sheetView>
  </sheetViews>
  <sheetFormatPr defaultColWidth="8.85546875" defaultRowHeight="12.75" x14ac:dyDescent="0.2"/>
  <cols>
    <col min="1" max="1" width="8.28515625" bestFit="1" customWidth="1"/>
    <col min="2" max="2" width="15" bestFit="1" customWidth="1"/>
    <col min="3" max="3" width="22.28515625" bestFit="1" customWidth="1"/>
    <col min="4" max="4" width="9.7109375" bestFit="1" customWidth="1"/>
    <col min="5" max="5" width="6" bestFit="1" customWidth="1"/>
  </cols>
  <sheetData>
    <row r="1" spans="1:5" s="2" customFormat="1" x14ac:dyDescent="0.2">
      <c r="A1" s="2" t="s">
        <v>26</v>
      </c>
    </row>
    <row r="3" spans="1:5" x14ac:dyDescent="0.2">
      <c r="A3" s="2" t="s">
        <v>5</v>
      </c>
      <c r="B3" s="2" t="s">
        <v>6</v>
      </c>
      <c r="C3" s="4" t="s">
        <v>4</v>
      </c>
      <c r="D3" s="5" t="s">
        <v>2</v>
      </c>
      <c r="E3" s="2" t="s">
        <v>7</v>
      </c>
    </row>
    <row r="4" spans="1:5" x14ac:dyDescent="0.2">
      <c r="A4" t="s">
        <v>38</v>
      </c>
      <c r="B4" t="s">
        <v>31</v>
      </c>
      <c r="C4" s="6">
        <v>43951</v>
      </c>
      <c r="D4" s="1">
        <v>0.99</v>
      </c>
      <c r="E4" s="3"/>
    </row>
    <row r="5" spans="1:5" x14ac:dyDescent="0.2">
      <c r="A5" t="s">
        <v>38</v>
      </c>
      <c r="B5" t="s">
        <v>31</v>
      </c>
      <c r="C5" s="6">
        <v>43982</v>
      </c>
      <c r="D5" s="1">
        <v>0.95</v>
      </c>
      <c r="E5" s="3"/>
    </row>
    <row r="6" spans="1:5" x14ac:dyDescent="0.2">
      <c r="A6" t="s">
        <v>38</v>
      </c>
      <c r="B6" t="s">
        <v>31</v>
      </c>
      <c r="C6" s="6">
        <v>44012</v>
      </c>
      <c r="D6" s="1">
        <v>0.05</v>
      </c>
      <c r="E6" s="3"/>
    </row>
    <row r="7" spans="1:5" x14ac:dyDescent="0.2">
      <c r="A7" t="s">
        <v>38</v>
      </c>
      <c r="B7" t="s">
        <v>31</v>
      </c>
      <c r="C7" s="6">
        <v>44032</v>
      </c>
      <c r="D7" s="1">
        <v>0.05</v>
      </c>
    </row>
    <row r="8" spans="1:5" x14ac:dyDescent="0.2">
      <c r="A8" t="s">
        <v>38</v>
      </c>
      <c r="B8" t="s">
        <v>31</v>
      </c>
      <c r="C8" s="6">
        <v>44063</v>
      </c>
      <c r="D8" s="1">
        <v>0.05</v>
      </c>
    </row>
    <row r="9" spans="1:5" x14ac:dyDescent="0.2">
      <c r="A9" t="s">
        <v>38</v>
      </c>
      <c r="B9" t="s">
        <v>31</v>
      </c>
      <c r="C9" s="6">
        <v>44092</v>
      </c>
      <c r="D9" s="1">
        <v>0.05</v>
      </c>
      <c r="E9" s="3"/>
    </row>
    <row r="10" spans="1:5" x14ac:dyDescent="0.2">
      <c r="A10" t="s">
        <v>38</v>
      </c>
      <c r="B10" t="s">
        <v>31</v>
      </c>
      <c r="C10" s="6">
        <v>44124</v>
      </c>
      <c r="D10" s="1">
        <v>0.05</v>
      </c>
      <c r="E10" s="3"/>
    </row>
    <row r="11" spans="1:5" x14ac:dyDescent="0.2">
      <c r="A11" t="s">
        <v>38</v>
      </c>
      <c r="B11" t="s">
        <v>31</v>
      </c>
      <c r="C11" s="6">
        <v>44165</v>
      </c>
      <c r="D11" s="1">
        <v>0.05</v>
      </c>
      <c r="E11" s="3"/>
    </row>
    <row r="12" spans="1:5" x14ac:dyDescent="0.2">
      <c r="A12" t="s">
        <v>38</v>
      </c>
      <c r="B12" t="s">
        <v>31</v>
      </c>
      <c r="C12" s="6">
        <v>44196</v>
      </c>
      <c r="D12" s="1">
        <v>0.05</v>
      </c>
      <c r="E12" s="3"/>
    </row>
    <row r="13" spans="1:5" x14ac:dyDescent="0.2">
      <c r="A13" t="s">
        <v>38</v>
      </c>
      <c r="B13" t="s">
        <v>31</v>
      </c>
      <c r="C13" s="6">
        <v>44227</v>
      </c>
      <c r="D13" s="1">
        <v>0.05</v>
      </c>
      <c r="E13" s="3"/>
    </row>
    <row r="14" spans="1:5" x14ac:dyDescent="0.2">
      <c r="A14" t="s">
        <v>38</v>
      </c>
      <c r="B14" t="s">
        <v>31</v>
      </c>
      <c r="C14" s="6">
        <v>44255</v>
      </c>
      <c r="D14" s="1">
        <v>0.05</v>
      </c>
      <c r="E14" s="3"/>
    </row>
    <row r="15" spans="1:5" x14ac:dyDescent="0.2">
      <c r="A15" t="s">
        <v>38</v>
      </c>
      <c r="B15" t="s">
        <v>31</v>
      </c>
      <c r="C15" s="6">
        <v>44286</v>
      </c>
      <c r="D15" s="1">
        <v>0.05</v>
      </c>
    </row>
    <row r="16" spans="1:5" x14ac:dyDescent="0.2">
      <c r="C16" t="s">
        <v>10</v>
      </c>
      <c r="D16" s="1">
        <f>SUM(D4:D15)</f>
        <v>2.4399999999999986</v>
      </c>
    </row>
    <row r="17" spans="2:4" x14ac:dyDescent="0.2">
      <c r="D17" s="1"/>
    </row>
    <row r="18" spans="2:4" x14ac:dyDescent="0.2">
      <c r="C18" t="s">
        <v>98</v>
      </c>
      <c r="D18" s="9">
        <f>D20+D16</f>
        <v>6003.94</v>
      </c>
    </row>
    <row r="20" spans="2:4" x14ac:dyDescent="0.2">
      <c r="B20" s="6">
        <v>43922</v>
      </c>
      <c r="C20" t="s">
        <v>53</v>
      </c>
      <c r="D20" s="9">
        <v>6001.5</v>
      </c>
    </row>
    <row r="21" spans="2:4" x14ac:dyDescent="0.2">
      <c r="B21" s="69"/>
      <c r="C21" s="3"/>
      <c r="D21" s="9"/>
    </row>
  </sheetData>
  <phoneticPr fontId="0" type="noConversion"/>
  <pageMargins left="0.39370078740157483" right="0.39370078740157483" top="0.39370078740157483" bottom="0.39370078740157483" header="0.39370078740157483" footer="0.39370078740157483"/>
  <pageSetup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"/>
  <sheetViews>
    <sheetView zoomScale="150" zoomScaleNormal="150" workbookViewId="0">
      <selection activeCell="C8" sqref="C8"/>
    </sheetView>
  </sheetViews>
  <sheetFormatPr defaultColWidth="8.85546875" defaultRowHeight="12.75" x14ac:dyDescent="0.2"/>
  <cols>
    <col min="1" max="1" width="38.42578125" bestFit="1" customWidth="1"/>
    <col min="2" max="2" width="12.7109375" customWidth="1"/>
  </cols>
  <sheetData>
    <row r="1" spans="1:3" x14ac:dyDescent="0.2">
      <c r="A1" s="79" t="s">
        <v>27</v>
      </c>
      <c r="B1" s="23"/>
    </row>
    <row r="2" spans="1:3" x14ac:dyDescent="0.2">
      <c r="A2" s="23"/>
      <c r="B2" s="23"/>
    </row>
    <row r="3" spans="1:3" x14ac:dyDescent="0.2">
      <c r="A3" s="79" t="s">
        <v>54</v>
      </c>
      <c r="B3" s="25">
        <f>'Reserve Account Receipts'!D20</f>
        <v>6001.5</v>
      </c>
    </row>
    <row r="4" spans="1:3" x14ac:dyDescent="0.2">
      <c r="A4" s="79" t="s">
        <v>3</v>
      </c>
      <c r="B4" s="25">
        <f>'Reserve Account Receipts'!$D$16</f>
        <v>2.4399999999999986</v>
      </c>
    </row>
    <row r="5" spans="1:3" x14ac:dyDescent="0.2">
      <c r="A5" s="79" t="s">
        <v>8</v>
      </c>
      <c r="B5" s="25">
        <f>'Reserve Account Payments'!$E$5</f>
        <v>0</v>
      </c>
    </row>
    <row r="6" spans="1:3" x14ac:dyDescent="0.2">
      <c r="A6" s="79" t="s">
        <v>100</v>
      </c>
      <c r="B6" s="25">
        <f>B3+B4-B5</f>
        <v>6003.94</v>
      </c>
      <c r="C6" s="3"/>
    </row>
    <row r="7" spans="1:3" x14ac:dyDescent="0.2">
      <c r="A7" s="23"/>
      <c r="B7" s="23"/>
    </row>
    <row r="8" spans="1:3" x14ac:dyDescent="0.2">
      <c r="A8" s="79" t="s">
        <v>99</v>
      </c>
      <c r="B8" s="25">
        <v>6003.94</v>
      </c>
    </row>
    <row r="9" spans="1:3" x14ac:dyDescent="0.2">
      <c r="A9" s="79" t="s">
        <v>36</v>
      </c>
      <c r="B9" s="25"/>
    </row>
    <row r="10" spans="1:3" x14ac:dyDescent="0.2">
      <c r="A10" s="23"/>
      <c r="B10" s="23"/>
    </row>
  </sheetData>
  <phoneticPr fontId="0" type="noConversion"/>
  <pageMargins left="0.39370078740157483" right="0.39370078740157483" top="0.39370078740157483" bottom="0.39370078740157483" header="0.39370078740157483" footer="0.39370078740157483"/>
  <pageSetup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6"/>
  <sheetViews>
    <sheetView workbookViewId="0">
      <selection activeCell="A2" sqref="A2"/>
    </sheetView>
  </sheetViews>
  <sheetFormatPr defaultColWidth="10.7109375" defaultRowHeight="15" x14ac:dyDescent="0.2"/>
  <cols>
    <col min="1" max="1" width="13.140625" style="15" bestFit="1" customWidth="1"/>
    <col min="2" max="2" width="57.42578125" style="15" bestFit="1" customWidth="1"/>
    <col min="3" max="3" width="11.42578125" style="15" bestFit="1" customWidth="1"/>
    <col min="4" max="16384" width="10.7109375" style="15"/>
  </cols>
  <sheetData>
    <row r="1" spans="1:3" ht="15.75" x14ac:dyDescent="0.25">
      <c r="A1" s="19" t="s">
        <v>43</v>
      </c>
    </row>
    <row r="2" spans="1:3" ht="15.75" thickBot="1" x14ac:dyDescent="0.25"/>
    <row r="3" spans="1:3" ht="16.5" thickBot="1" x14ac:dyDescent="0.3">
      <c r="A3" s="75" t="s">
        <v>4</v>
      </c>
      <c r="B3" s="76" t="s">
        <v>0</v>
      </c>
      <c r="C3" s="77" t="s">
        <v>37</v>
      </c>
    </row>
    <row r="4" spans="1:3" x14ac:dyDescent="0.2">
      <c r="A4" s="72"/>
      <c r="B4" s="71"/>
      <c r="C4" s="73"/>
    </row>
    <row r="5" spans="1:3" x14ac:dyDescent="0.2">
      <c r="A5" s="74"/>
      <c r="B5" s="17"/>
      <c r="C5" s="21"/>
    </row>
    <row r="6" spans="1:3" x14ac:dyDescent="0.2">
      <c r="A6" s="74"/>
      <c r="B6" s="17"/>
      <c r="C6" s="21"/>
    </row>
    <row r="7" spans="1:3" x14ac:dyDescent="0.2">
      <c r="A7" s="74"/>
      <c r="B7" s="17"/>
      <c r="C7" s="21"/>
    </row>
    <row r="8" spans="1:3" x14ac:dyDescent="0.2">
      <c r="A8" s="74"/>
      <c r="B8" s="17"/>
      <c r="C8" s="21"/>
    </row>
    <row r="9" spans="1:3" x14ac:dyDescent="0.2">
      <c r="A9" s="74"/>
      <c r="B9" s="17"/>
      <c r="C9" s="21"/>
    </row>
    <row r="10" spans="1:3" x14ac:dyDescent="0.2">
      <c r="A10" s="74"/>
      <c r="B10" s="17"/>
      <c r="C10" s="21"/>
    </row>
    <row r="11" spans="1:3" x14ac:dyDescent="0.2">
      <c r="A11" s="74"/>
      <c r="B11" s="17"/>
      <c r="C11" s="21"/>
    </row>
    <row r="12" spans="1:3" x14ac:dyDescent="0.2">
      <c r="A12" s="74"/>
      <c r="B12" s="17"/>
      <c r="C12" s="21"/>
    </row>
    <row r="13" spans="1:3" x14ac:dyDescent="0.2">
      <c r="A13" s="74"/>
      <c r="B13" s="17"/>
      <c r="C13" s="21"/>
    </row>
    <row r="14" spans="1:3" x14ac:dyDescent="0.2">
      <c r="A14" s="74"/>
      <c r="B14" s="17"/>
      <c r="C14" s="21"/>
    </row>
    <row r="15" spans="1:3" x14ac:dyDescent="0.2">
      <c r="A15" s="74"/>
      <c r="B15" s="20"/>
      <c r="C15" s="21"/>
    </row>
    <row r="16" spans="1:3" x14ac:dyDescent="0.2">
      <c r="A16" s="74"/>
      <c r="B16" s="20"/>
      <c r="C16" s="21"/>
    </row>
    <row r="17" spans="1:3" x14ac:dyDescent="0.2">
      <c r="A17" s="74"/>
      <c r="B17" s="20"/>
      <c r="C17" s="21"/>
    </row>
    <row r="18" spans="1:3" x14ac:dyDescent="0.2">
      <c r="A18" s="74"/>
      <c r="B18" s="20"/>
      <c r="C18" s="21"/>
    </row>
    <row r="19" spans="1:3" x14ac:dyDescent="0.2">
      <c r="A19" s="74"/>
      <c r="B19" s="20"/>
      <c r="C19" s="21"/>
    </row>
    <row r="20" spans="1:3" x14ac:dyDescent="0.2">
      <c r="A20" s="74"/>
      <c r="B20" s="20"/>
      <c r="C20" s="21"/>
    </row>
    <row r="21" spans="1:3" x14ac:dyDescent="0.2">
      <c r="A21" s="74"/>
      <c r="B21" s="20"/>
      <c r="C21" s="21"/>
    </row>
    <row r="22" spans="1:3" x14ac:dyDescent="0.2">
      <c r="A22" s="74"/>
      <c r="B22" s="20"/>
      <c r="C22" s="21"/>
    </row>
    <row r="23" spans="1:3" x14ac:dyDescent="0.2">
      <c r="A23" s="74"/>
      <c r="B23" s="20"/>
      <c r="C23" s="21"/>
    </row>
    <row r="24" spans="1:3" x14ac:dyDescent="0.2">
      <c r="A24" s="86"/>
      <c r="B24" s="87"/>
      <c r="C24" s="88"/>
    </row>
    <row r="25" spans="1:3" x14ac:dyDescent="0.2">
      <c r="A25" s="86"/>
      <c r="B25" s="87"/>
      <c r="C25" s="88"/>
    </row>
    <row r="26" spans="1:3" x14ac:dyDescent="0.2">
      <c r="A26" s="86"/>
      <c r="B26" s="87"/>
      <c r="C26" s="88"/>
    </row>
    <row r="27" spans="1:3" x14ac:dyDescent="0.2">
      <c r="A27" s="86"/>
      <c r="B27" s="87"/>
      <c r="C27" s="88"/>
    </row>
    <row r="28" spans="1:3" x14ac:dyDescent="0.2">
      <c r="A28" s="86"/>
      <c r="B28" s="87"/>
      <c r="C28" s="88"/>
    </row>
    <row r="29" spans="1:3" x14ac:dyDescent="0.2">
      <c r="A29" s="86"/>
      <c r="B29" s="87"/>
      <c r="C29" s="88"/>
    </row>
    <row r="30" spans="1:3" x14ac:dyDescent="0.2">
      <c r="A30" s="86"/>
      <c r="B30" s="87"/>
      <c r="C30" s="88"/>
    </row>
    <row r="31" spans="1:3" x14ac:dyDescent="0.2">
      <c r="A31" s="86"/>
      <c r="B31" s="87"/>
      <c r="C31" s="88"/>
    </row>
    <row r="32" spans="1:3" x14ac:dyDescent="0.2">
      <c r="A32" s="93"/>
      <c r="B32" s="17"/>
      <c r="C32" s="94"/>
    </row>
    <row r="33" spans="1:19" customFormat="1" ht="12.75" x14ac:dyDescent="0.2">
      <c r="A33" s="45"/>
      <c r="B33" s="6"/>
      <c r="D33" s="18"/>
      <c r="E33" s="5"/>
      <c r="F33" s="5"/>
      <c r="G33" s="78"/>
      <c r="I33" s="47"/>
      <c r="J33" s="47"/>
      <c r="K33" s="5"/>
      <c r="L33" s="5"/>
      <c r="M33" s="5"/>
      <c r="N33" s="6"/>
      <c r="O33" s="1"/>
      <c r="P33" s="3"/>
      <c r="Q33" s="9"/>
      <c r="S33" s="9"/>
    </row>
    <row r="34" spans="1:19" customFormat="1" ht="12.75" x14ac:dyDescent="0.2">
      <c r="A34" s="45"/>
      <c r="B34" s="6"/>
      <c r="D34" s="18"/>
      <c r="E34" s="5"/>
      <c r="F34" s="5"/>
      <c r="G34" s="42"/>
      <c r="I34" s="5"/>
      <c r="J34" s="5"/>
      <c r="K34" s="5"/>
      <c r="L34" s="5"/>
      <c r="M34" s="5"/>
      <c r="N34" s="6"/>
      <c r="P34" s="3"/>
      <c r="Q34" s="9"/>
      <c r="S34" s="9"/>
    </row>
    <row r="35" spans="1:19" customFormat="1" ht="12.75" x14ac:dyDescent="0.2">
      <c r="A35" s="45"/>
      <c r="B35" s="6"/>
      <c r="D35" s="18"/>
      <c r="E35" s="5"/>
      <c r="F35" s="5"/>
      <c r="G35" s="78"/>
      <c r="H35" s="3"/>
      <c r="I35" s="47"/>
      <c r="J35" s="47"/>
      <c r="K35" s="5"/>
      <c r="L35" s="5"/>
      <c r="M35" s="5"/>
      <c r="N35" s="6"/>
      <c r="O35" s="1"/>
      <c r="P35" s="3"/>
      <c r="Q35" s="9"/>
      <c r="S35" s="9"/>
    </row>
    <row r="36" spans="1:19" customFormat="1" ht="12.75" x14ac:dyDescent="0.2">
      <c r="A36" s="45"/>
      <c r="B36" s="6"/>
      <c r="D36" s="18"/>
      <c r="E36" s="5"/>
      <c r="F36" s="5"/>
      <c r="G36" s="78"/>
      <c r="H36" s="3"/>
      <c r="I36" s="47"/>
      <c r="J36" s="47"/>
      <c r="K36" s="5"/>
      <c r="L36" s="5"/>
      <c r="M36" s="5"/>
      <c r="N36" s="6"/>
      <c r="O36" s="1"/>
      <c r="P36" s="3"/>
      <c r="Q36" s="9"/>
      <c r="S36" s="9"/>
    </row>
  </sheetData>
  <phoneticPr fontId="7" type="noConversion"/>
  <pageMargins left="0.75" right="0.75" top="1" bottom="1" header="0.5" footer="0.5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Budget &amp; Actual</vt:lpstr>
      <vt:lpstr>Current Account Payments</vt:lpstr>
      <vt:lpstr>Current Account Receipts</vt:lpstr>
      <vt:lpstr>Current Account Balance Sheet</vt:lpstr>
      <vt:lpstr>Reserve Account Payments</vt:lpstr>
      <vt:lpstr>Sheet1</vt:lpstr>
      <vt:lpstr>Reserve Account Receipts</vt:lpstr>
      <vt:lpstr>Reserve Account Balance Sheet</vt:lpstr>
      <vt:lpstr>&gt;£100</vt:lpstr>
      <vt:lpstr>'&gt;£100'!Print_Area</vt:lpstr>
      <vt:lpstr>'Current Account Balance Sheet'!Print_Area</vt:lpstr>
      <vt:lpstr>'Current Account Payments'!Print_Area</vt:lpstr>
      <vt:lpstr>'Current Account Receipts'!Print_Area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</dc:creator>
  <cp:lastModifiedBy>HWAPC Clerk</cp:lastModifiedBy>
  <cp:lastPrinted>2020-11-01T11:57:03Z</cp:lastPrinted>
  <dcterms:created xsi:type="dcterms:W3CDTF">2010-04-08T19:18:21Z</dcterms:created>
  <dcterms:modified xsi:type="dcterms:W3CDTF">2021-07-22T14:26:19Z</dcterms:modified>
</cp:coreProperties>
</file>